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COMPRAS\2022\PROCESSOS\PROC 0550 - SERVIÇO DE LIMPEZA E CONSERVAÇÃO\"/>
    </mc:Choice>
  </mc:AlternateContent>
  <bookViews>
    <workbookView showHorizontalScroll="0" showVerticalScroll="0" xWindow="0" yWindow="0" windowWidth="16380" windowHeight="8190" tabRatio="948"/>
  </bookViews>
  <sheets>
    <sheet name="Servente" sheetId="13" r:id="rId1"/>
    <sheet name="Uniforme" sheetId="6" r:id="rId2"/>
    <sheet name="Materiais" sheetId="14" r:id="rId3"/>
    <sheet name="Equipamento" sheetId="15" r:id="rId4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0">Servente!$A$2:$L$188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F63" i="14" l="1"/>
  <c r="F9" i="14"/>
  <c r="F10" i="14"/>
  <c r="F11" i="14"/>
  <c r="F12" i="14"/>
  <c r="F13" i="14"/>
  <c r="F14" i="14"/>
  <c r="F15" i="14"/>
  <c r="F16" i="14"/>
  <c r="F17" i="14"/>
  <c r="F18" i="14"/>
  <c r="F19" i="14"/>
  <c r="F20" i="14"/>
  <c r="F21" i="14"/>
  <c r="F22" i="14"/>
  <c r="F23" i="14"/>
  <c r="F24" i="14"/>
  <c r="F25" i="14"/>
  <c r="F26" i="14"/>
  <c r="F27" i="14"/>
  <c r="F28" i="14"/>
  <c r="F29" i="14"/>
  <c r="F30" i="14"/>
  <c r="F31" i="14"/>
  <c r="F32" i="14"/>
  <c r="F33" i="14"/>
  <c r="F34" i="14"/>
  <c r="F35" i="14"/>
  <c r="F36" i="14"/>
  <c r="F37" i="14"/>
  <c r="F38" i="14"/>
  <c r="F39" i="14"/>
  <c r="F40" i="14"/>
  <c r="F41" i="14"/>
  <c r="F42" i="14"/>
  <c r="F43" i="14"/>
  <c r="F44" i="14"/>
  <c r="F45" i="14"/>
  <c r="F46" i="14"/>
  <c r="F47" i="14"/>
  <c r="F48" i="14"/>
  <c r="F49" i="14"/>
  <c r="F50" i="14"/>
  <c r="F51" i="14"/>
  <c r="F52" i="14"/>
  <c r="F53" i="14"/>
  <c r="F54" i="14"/>
  <c r="F55" i="14"/>
  <c r="F56" i="14"/>
  <c r="F57" i="14"/>
  <c r="F58" i="14"/>
  <c r="F59" i="14"/>
  <c r="F60" i="14"/>
  <c r="J124" i="13"/>
  <c r="H9" i="15" l="1"/>
  <c r="J69" i="13" l="1"/>
  <c r="L186" i="13" l="1"/>
  <c r="I205" i="13"/>
  <c r="L187" i="13"/>
  <c r="J177" i="13" l="1"/>
  <c r="L188" i="13"/>
  <c r="J36" i="13" l="1"/>
  <c r="F8" i="14" l="1"/>
  <c r="F7" i="14"/>
  <c r="F6" i="14"/>
  <c r="F5" i="14"/>
  <c r="F61" i="14" l="1"/>
  <c r="F62" i="14" l="1"/>
  <c r="D4" i="15"/>
  <c r="E4" i="15" s="1"/>
  <c r="D3" i="15"/>
  <c r="G3" i="15" s="1"/>
  <c r="D5" i="15"/>
  <c r="E5" i="15" s="1"/>
  <c r="E3" i="15" l="1"/>
  <c r="G4" i="15"/>
  <c r="H4" i="15" s="1"/>
  <c r="H3" i="15"/>
  <c r="G5" i="15"/>
  <c r="H5" i="15" s="1"/>
  <c r="J68" i="13" l="1"/>
  <c r="D6" i="15" l="1"/>
  <c r="E6" i="15" s="1"/>
  <c r="G6" i="15" l="1"/>
  <c r="H6" i="15" s="1"/>
  <c r="H7" i="15" s="1"/>
  <c r="J126" i="13" l="1"/>
  <c r="H8" i="15"/>
  <c r="E10" i="6" l="1"/>
  <c r="E9" i="6"/>
  <c r="J138" i="13" l="1"/>
  <c r="E4" i="6"/>
  <c r="I195" i="13" l="1"/>
  <c r="E7" i="6"/>
  <c r="J74" i="13"/>
  <c r="J80" i="13" s="1"/>
  <c r="I197" i="13"/>
  <c r="I200" i="13" s="1"/>
  <c r="J105" i="13"/>
  <c r="J92" i="13"/>
  <c r="J49" i="13"/>
  <c r="J63" i="13"/>
  <c r="J114" i="13"/>
  <c r="J119" i="13" s="1"/>
  <c r="E5" i="6"/>
  <c r="E6" i="6"/>
  <c r="J42" i="13"/>
  <c r="J106" i="13" l="1"/>
  <c r="J107" i="13" s="1"/>
  <c r="K87" i="13"/>
  <c r="E8" i="6"/>
  <c r="K103" i="13"/>
  <c r="K86" i="13"/>
  <c r="K88" i="13"/>
  <c r="K98" i="13"/>
  <c r="K104" i="13"/>
  <c r="K90" i="13"/>
  <c r="J142" i="13"/>
  <c r="K102" i="13"/>
  <c r="K99" i="13"/>
  <c r="K89" i="13"/>
  <c r="K48" i="13"/>
  <c r="K100" i="13"/>
  <c r="K91" i="13"/>
  <c r="K47" i="13"/>
  <c r="K101" i="13"/>
  <c r="K106" i="13" l="1"/>
  <c r="K49" i="13"/>
  <c r="K59" i="13" s="1"/>
  <c r="K92" i="13"/>
  <c r="J144" i="13" s="1"/>
  <c r="K105" i="13"/>
  <c r="K107" i="13" l="1"/>
  <c r="J118" i="13" s="1"/>
  <c r="J120" i="13" s="1"/>
  <c r="J145" i="13" s="1"/>
  <c r="K57" i="13"/>
  <c r="K56" i="13"/>
  <c r="J78" i="13"/>
  <c r="K60" i="13"/>
  <c r="K58" i="13"/>
  <c r="K62" i="13"/>
  <c r="K61" i="13"/>
  <c r="K55" i="13"/>
  <c r="K63" i="13" l="1"/>
  <c r="J79" i="13" s="1"/>
  <c r="J81" i="13" s="1"/>
  <c r="J125" i="13" s="1"/>
  <c r="J143" i="13" l="1"/>
  <c r="J128" i="13"/>
  <c r="J146" i="13" s="1"/>
  <c r="J147" i="13" l="1"/>
  <c r="K132" i="13" s="1"/>
  <c r="K133" i="13" s="1"/>
  <c r="K135" i="13" s="1"/>
  <c r="K136" i="13" l="1"/>
  <c r="K137" i="13"/>
  <c r="K138" i="13" l="1"/>
  <c r="J148" i="13" s="1"/>
  <c r="J149" i="13" l="1"/>
  <c r="K177" i="13" s="1"/>
  <c r="L177" i="13" s="1"/>
  <c r="K187" i="13" s="1"/>
  <c r="K170" i="13" l="1"/>
  <c r="L170" i="13" s="1"/>
  <c r="H186" i="13" l="1"/>
  <c r="K186" i="13" l="1"/>
  <c r="K188" i="13" s="1"/>
  <c r="J156" i="13" l="1"/>
  <c r="J158" i="13" l="1"/>
  <c r="J159" i="13" s="1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25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6" authorId="1" shapeId="0">
      <text>
        <r>
          <rPr>
            <sz val="9"/>
            <color indexed="81"/>
            <rFont val="Segoe UI"/>
            <family val="2"/>
          </rPr>
          <t>CCT - Anexo I</t>
        </r>
      </text>
    </comment>
    <comment ref="J27" authorId="0" shapeId="0">
      <text>
        <r>
          <rPr>
            <b/>
            <sz val="9"/>
            <color indexed="81"/>
            <rFont val="Segoe UI"/>
            <family val="2"/>
          </rPr>
          <t>CCT  - Cláusula 3ª</t>
        </r>
      </text>
    </comment>
    <comment ref="J28" authorId="2" shapeId="0">
      <text>
        <r>
          <rPr>
            <b/>
            <sz val="9"/>
            <color indexed="81"/>
            <rFont val="Segoe UI"/>
            <family val="2"/>
          </rPr>
          <t>CCT, Cláusula 1º</t>
        </r>
      </text>
    </comment>
    <comment ref="J29" authorId="3" shapeId="0">
      <text>
        <r>
          <rPr>
            <sz val="10"/>
            <rFont val="Arial"/>
            <family val="2"/>
          </rPr>
          <t>Quantidade média de dias trabalhados no mês</t>
        </r>
      </text>
    </comment>
    <comment ref="J30" authorId="4" shapeId="0">
      <text>
        <r>
          <rPr>
            <sz val="9"/>
            <color indexed="81"/>
            <rFont val="Segoe UI"/>
            <family val="2"/>
          </rPr>
          <t>tarifa vigente</t>
        </r>
      </text>
    </comment>
    <comment ref="J31" authorId="4" shapeId="0">
      <text>
        <r>
          <rPr>
            <sz val="9"/>
            <color indexed="81"/>
            <rFont val="Segoe UI"/>
            <family val="2"/>
          </rPr>
          <t>Cláusula 8ª da CCT</t>
        </r>
      </text>
    </comment>
    <comment ref="J37" authorId="3" shapeId="0">
      <text>
        <r>
          <rPr>
            <sz val="10"/>
            <rFont val="Arial"/>
            <family val="2"/>
          </rPr>
          <t>Não se aplica</t>
        </r>
      </text>
    </comment>
    <comment ref="J38" authorId="3" shapeId="0">
      <text>
        <r>
          <rPr>
            <sz val="10"/>
            <rFont val="Arial"/>
            <family val="2"/>
          </rPr>
          <t>Não se aplica</t>
        </r>
      </text>
    </comment>
    <comment ref="J39" authorId="3" shapeId="0">
      <text>
        <r>
          <rPr>
            <sz val="10"/>
            <rFont val="Arial"/>
            <family val="2"/>
          </rPr>
          <t>Não se aplica</t>
        </r>
      </text>
    </comment>
    <comment ref="J40" authorId="3" shapeId="0">
      <text>
        <r>
          <rPr>
            <sz val="10"/>
            <rFont val="Arial"/>
            <family val="2"/>
          </rPr>
          <t>Não se aplica</t>
        </r>
      </text>
    </comment>
    <comment ref="J41" authorId="3" shapeId="0">
      <text>
        <r>
          <rPr>
            <sz val="10"/>
            <rFont val="Arial"/>
            <family val="2"/>
          </rPr>
          <t>Não se aplica</t>
        </r>
      </text>
    </comment>
    <comment ref="K4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55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6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7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8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9" authorId="3" shapeId="0">
      <text>
        <r>
          <rPr>
            <sz val="10"/>
            <rFont val="Arial"/>
            <family val="2"/>
          </rPr>
          <t>Decreto n.º 2.318/86.</t>
        </r>
      </text>
    </comment>
    <comment ref="K60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61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62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8" authorId="3" shapeId="0">
      <text>
        <r>
          <rPr>
            <sz val="10"/>
            <rFont val="Arial"/>
            <family val="2"/>
          </rPr>
          <t>CCT Cláusula 10ª</t>
        </r>
      </text>
    </comment>
    <comment ref="J69" authorId="3" shapeId="0">
      <text>
        <r>
          <rPr>
            <sz val="10"/>
            <rFont val="Arial"/>
            <family val="2"/>
          </rPr>
          <t>Cláusula 8ª da CCT</t>
        </r>
      </text>
    </comment>
    <comment ref="J70" authorId="6" shapeId="0">
      <text>
        <r>
          <rPr>
            <sz val="10"/>
            <color indexed="81"/>
            <rFont val="Arial"/>
            <family val="2"/>
          </rPr>
          <t>Cláusula 11ª CCT</t>
        </r>
      </text>
    </comment>
    <comment ref="J71" authorId="5" shapeId="0">
      <text>
        <r>
          <rPr>
            <sz val="9"/>
            <color indexed="81"/>
            <rFont val="Segoe UI"/>
            <family val="2"/>
          </rPr>
          <t>Cláusula 12ª da CCT</t>
        </r>
      </text>
    </comment>
    <comment ref="J72" authorId="5" shapeId="0">
      <text>
        <r>
          <rPr>
            <sz val="9"/>
            <color indexed="81"/>
            <rFont val="Segoe UI"/>
            <family val="2"/>
          </rPr>
          <t>Cláusula 13ª da CCT</t>
        </r>
      </text>
    </comment>
    <comment ref="J73" authorId="7" shapeId="0">
      <text>
        <r>
          <rPr>
            <sz val="9"/>
            <color indexed="81"/>
            <rFont val="Segoe UI"/>
            <family val="2"/>
          </rPr>
          <t>não se aplica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8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</t>
        </r>
      </text>
    </comment>
    <comment ref="K8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90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9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9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0,024 %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
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2/2018/CGAC/CISET/SG-PR, fl. 4.
8,33% = 13º
9,075% = Férias
3,025% = Abono de férias
Cálculo:
(8,33/100/12)*100 = 0,69%
(9,075/100/12)*100 = 0,76%
(3,025/100/12)*100 = 0,25%
0,69% + 0,76% + 0,25% = 1,70%</t>
        </r>
      </text>
    </comment>
    <comment ref="K99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100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10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103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6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13" authorId="3" shapeId="0">
      <text>
        <r>
          <rPr>
            <sz val="10"/>
            <rFont val="Arial"/>
            <family val="2"/>
          </rPr>
          <t>Não se aplica</t>
        </r>
      </text>
    </comment>
    <comment ref="J119" authorId="3" shapeId="0">
      <text>
        <r>
          <rPr>
            <sz val="10"/>
            <rFont val="Arial"/>
            <family val="2"/>
          </rPr>
          <t>Não se aplica</t>
        </r>
      </text>
    </comment>
    <comment ref="J124" authorId="3" shapeId="0">
      <text>
        <r>
          <rPr>
            <sz val="10"/>
            <rFont val="Arial"/>
            <family val="2"/>
          </rPr>
          <t xml:space="preserve">O custo dos uniformes foi estimado com base no cálculo abaixo:
(Módulo 1 + Módulo 2 + Módulo 3 + Módulo 4) * percentual de 1,45% previsto no Caderno Técnico de Limpeza 2017, fl. 21.
As peças de vestuário informadas na aba "UNIFORME" são estimativas. A licitante poderá adequar a relação, se assim desejar, informado o custo unitário de cada peça listada na tabela.
</t>
        </r>
      </text>
    </comment>
    <comment ref="J125" authorId="3" shapeId="0">
      <text>
        <r>
          <rPr>
            <sz val="10"/>
            <rFont val="Arial"/>
            <family val="2"/>
          </rPr>
          <t xml:space="preserve">Cálculo:
[(Módulo 1 + Módulo 2 + Módulo 3+ Módulo 4+ Uniformes) * percentual de 12% previsto no Caderno Técnico de Limpeza 2017] - 9,25% dos PIS/COFINS, conforme fl. 21 do referido Caderno.
A lista de materiais e suas respectivas quantidades informadas  na aba "MATERIAIS" são estimativas. A licitante poderá adequar a relação, se assim desejar, informado o custo unitário de cada item listado na tabela.
A contratada deverá, sempre que a execução dos trabalhos demandar, disponibilizar outros materiais não previstos na relação.
   </t>
        </r>
      </text>
    </comment>
    <comment ref="J126" authorId="7" shapeId="0">
      <text>
        <r>
          <rPr>
            <sz val="9"/>
            <color indexed="81"/>
            <rFont val="Segoe UI"/>
            <charset val="1"/>
          </rPr>
          <t>A lista de equipamentos e suas respectivas quantidades informadas  na aba "EQUIPAMENTOS" são estimativas. A licitante poderá adequar a relação, se assim desejar.
Deverá ser informado o custo unitário de cada item listado na tabela.</t>
        </r>
      </text>
    </comment>
    <comment ref="J132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32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33" authorId="3" shapeId="0">
      <text>
        <r>
          <rPr>
            <sz val="10"/>
            <rFont val="Arial"/>
            <family val="2"/>
          </rPr>
          <t>O Caderno Técnico definiu o percentual de 6,79%.
A empresa poderá cotar o percentual de acordo com a sua realidade.</t>
        </r>
      </text>
    </comment>
    <comment ref="K133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34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K135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7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7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71" authorId="2" shapeId="0">
      <text>
        <r>
          <rPr>
            <sz val="9"/>
            <color indexed="81"/>
            <rFont val="Segoe UI"/>
            <family val="2"/>
          </rPr>
          <t>Produtividade adotada pelo órgão.</t>
        </r>
      </text>
    </comment>
    <comment ref="G178" authorId="2" shapeId="0">
      <text>
        <r>
          <rPr>
            <sz val="9"/>
            <color indexed="81"/>
            <rFont val="Segoe UI"/>
            <family val="2"/>
          </rPr>
          <t xml:space="preserve">
Produtividade adotada pelo órgão.</t>
        </r>
      </text>
    </comment>
  </commentList>
</comments>
</file>

<file path=xl/comments2.xml><?xml version="1.0" encoding="utf-8"?>
<comments xmlns="http://schemas.openxmlformats.org/spreadsheetml/2006/main">
  <authors>
    <author>CAROLINE BRITO PAIVA</author>
  </authors>
  <commentList>
    <comment ref="F63" authorId="0" shapeId="0">
      <text>
        <r>
          <rPr>
            <sz val="9"/>
            <color indexed="81"/>
            <rFont val="Segoe UI"/>
            <family val="2"/>
          </rPr>
          <t>Quantidade estimada de 1 servente.</t>
        </r>
      </text>
    </comment>
  </commentList>
</comments>
</file>

<file path=xl/comments3.xml><?xml version="1.0" encoding="utf-8"?>
<comments xmlns="http://schemas.openxmlformats.org/spreadsheetml/2006/main">
  <authors>
    <author>THIAGO DA ROCHA JOBA STCHELKUNOFF</author>
  </authors>
  <commentList>
    <comment ref="E2" authorId="0" shapeId="0">
      <text>
        <r>
          <rPr>
            <b/>
            <sz val="9"/>
            <color indexed="81"/>
            <rFont val="Segoe UI"/>
            <family val="2"/>
          </rPr>
          <t>A taxa de manutenção (0,25% a.m.) é a sugerida no artigo “Formação de preços dos serviços contínuos a serem terceirizados na Administração Pública” da Revista Zênite</t>
        </r>
      </text>
    </comment>
  </commentList>
</comments>
</file>

<file path=xl/sharedStrings.xml><?xml version="1.0" encoding="utf-8"?>
<sst xmlns="http://schemas.openxmlformats.org/spreadsheetml/2006/main" count="483" uniqueCount="272">
  <si>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</si>
  <si>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</si>
  <si>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</si>
  <si>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</si>
  <si>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</si>
  <si>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</si>
  <si>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</si>
  <si>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Uniformes</t>
  </si>
  <si>
    <t>Materiais</t>
  </si>
  <si>
    <t>Equipamentos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</si>
  <si>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</si>
  <si>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</si>
  <si>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</si>
  <si>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</si>
  <si>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</si>
  <si>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</si>
  <si>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</si>
  <si>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</si>
  <si>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</si>
  <si>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VALOR UNITÁRIO</t>
  </si>
  <si>
    <t>VALOR  TOTAL</t>
  </si>
  <si>
    <t>Unidade</t>
  </si>
  <si>
    <t>Par</t>
  </si>
  <si>
    <t>DESCRIÇÂO</t>
  </si>
  <si>
    <t>UNIDADE</t>
  </si>
  <si>
    <t>Incidência do FGTS sobre aviso prévio indenizado</t>
  </si>
  <si>
    <t xml:space="preserve">TOTAL MENSAL </t>
  </si>
  <si>
    <t>TOTAL ANUAL</t>
  </si>
  <si>
    <t>TOTAL MENSAL DIVIDIDO POR SERVENTE</t>
  </si>
  <si>
    <t>RELAÇÃO DE MATERIAL DE LIMPEZA E UTENSÍLIOS</t>
  </si>
  <si>
    <t>(1) PRODUTIVIDADE (1/M²)</t>
  </si>
  <si>
    <t>Servente</t>
  </si>
  <si>
    <t>Calçado preto com solado baixo de borracha ou material sintético antiderrapante</t>
  </si>
  <si>
    <t>UNIFORME POR SERVENTE</t>
  </si>
  <si>
    <t xml:space="preserve">TOTAL ANUAL POR SERVENTE (R$) </t>
  </si>
  <si>
    <t xml:space="preserve">TOTAL MENSAL  (R$) </t>
  </si>
  <si>
    <t>Meia em algodão tipo soquete</t>
  </si>
  <si>
    <t>DISCRIMINAÇÃO DOS SERVIÇOS (DADOS REFERENTES À CONTRATAÇÃO)</t>
  </si>
  <si>
    <t>Município/UF:</t>
  </si>
  <si>
    <t>Ano do Acordo, Convenção ou Dissídio Coletivo:</t>
  </si>
  <si>
    <t>Número de meses da excecução contratual:</t>
  </si>
  <si>
    <t>IDENTIFICAÇÃO DO SERVIÇO</t>
  </si>
  <si>
    <t>Tipo de Seviço</t>
  </si>
  <si>
    <t>Unidade de Medida</t>
  </si>
  <si>
    <t>Dados para composição de custos refrentes a mão de obra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</si>
  <si>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</si>
  <si>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</si>
  <si>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</si>
  <si>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</si>
  <si>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</si>
  <si>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</si>
  <si>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</si>
  <si>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</si>
  <si>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</si>
  <si>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</si>
  <si>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</si>
  <si>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</si>
  <si>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</si>
  <si>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</si>
  <si>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</si>
  <si>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</si>
  <si>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</si>
  <si>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</si>
  <si>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</si>
  <si>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</si>
  <si>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</si>
  <si>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</si>
  <si>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</si>
  <si>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</si>
  <si>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</si>
  <si>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</si>
  <si>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</si>
  <si>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</si>
  <si>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</si>
  <si>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</si>
  <si>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</si>
  <si>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</si>
  <si>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</si>
  <si>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</si>
  <si>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</si>
  <si>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</si>
  <si>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</si>
  <si>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</si>
  <si>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</si>
  <si>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</si>
  <si>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</si>
  <si>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</si>
  <si>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</si>
  <si>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</si>
  <si>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</si>
  <si>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</si>
  <si>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</si>
  <si>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</si>
  <si>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</si>
  <si>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Quantidade total a contratar                         (Em função da unidade de medida)</t>
  </si>
  <si>
    <t>Tipo de Serviço (mesmo serviço com características distintas)</t>
  </si>
  <si>
    <t>Submódulo 2.2 - Encargos Previdenciários (GPS), Fundo de Garantia por Tempo de Seviço (FGTS) e outras contribuições</t>
  </si>
  <si>
    <t>VALOR GLOBAL DA PROPOSTA</t>
  </si>
  <si>
    <t>DESCRIÇÃO</t>
  </si>
  <si>
    <t>Valor proposto por unidade de medida (m²)</t>
  </si>
  <si>
    <t>Valor mensal do serviço</t>
  </si>
  <si>
    <t>Valor global da proposta (valor mensal do serviço multiplicado pelo número de meses do contrato)</t>
  </si>
  <si>
    <t>VALOR (R$)</t>
  </si>
  <si>
    <t>A.1) Área Interna</t>
  </si>
  <si>
    <t>PREÇO MENSAL UNITÁRIO POR METRO QUADRADO</t>
  </si>
  <si>
    <t>AREA INTERNA - ÍNDICE DE PRODUTIVIDADE 800 m² A 1200 m²</t>
  </si>
  <si>
    <t>(1)                  PRODUTIVIDADE              (1/M²)</t>
  </si>
  <si>
    <t>(2)                                                                                                                PREÇO HOMEM/MÊS                                                                     (R$)</t>
  </si>
  <si>
    <t>(2)  FREQÜÊNCIA NO MÊS (HORAS)</t>
  </si>
  <si>
    <t>(5)        PREÇO HOMEM-MÊS (R$)</t>
  </si>
  <si>
    <t>MÃO DE OBRA</t>
  </si>
  <si>
    <t>IN 05/2017 - ANEXO VI-B - ITEM 3</t>
  </si>
  <si>
    <t>TIPO DE ÁREA</t>
  </si>
  <si>
    <t>I - Área Interna</t>
  </si>
  <si>
    <t>PREÇO MENSAL    UNITÁRIO                   (R$/M²)</t>
  </si>
  <si>
    <t>SUBTOTAL            (R$)</t>
  </si>
  <si>
    <t>Área interna</t>
  </si>
  <si>
    <r>
      <t>m</t>
    </r>
    <r>
      <rPr>
        <vertAlign val="superscript"/>
        <sz val="10"/>
        <rFont val="Arial"/>
        <family val="2"/>
      </rPr>
      <t>2</t>
    </r>
  </si>
  <si>
    <t>Área externa</t>
  </si>
  <si>
    <t>Esquadria Externa</t>
  </si>
  <si>
    <t>Fachada Envidraçada</t>
  </si>
  <si>
    <t>ÁREA                                             (M²)</t>
  </si>
  <si>
    <t>Percentual    (%)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</si>
  <si>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</si>
  <si>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</si>
  <si>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</si>
  <si>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</si>
  <si>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</si>
  <si>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*SESC ou SESI</t>
  </si>
  <si>
    <t>*SENAI - SENAC</t>
  </si>
  <si>
    <t>Qtd. Estimada de Serventes</t>
  </si>
  <si>
    <t>(1 X 2)                                                                       SUBT.                                                                    (R$/M²)</t>
  </si>
  <si>
    <t>Calça comprida brim ou jeans</t>
  </si>
  <si>
    <t>QTDE SEMESTRAL</t>
  </si>
  <si>
    <t>Camiseta polibrim, 67% algodão e 33% poliéster, manga curta</t>
  </si>
  <si>
    <t>5143-20</t>
  </si>
  <si>
    <t>Férias e Adicional de Férias</t>
  </si>
  <si>
    <t>Multa do FGTS e contribuição social sobre o Aviso Prévio Indenizado</t>
  </si>
  <si>
    <t>O cálculo da ÁREA TOTAL CONVERTIDA realizado com base na metodologia expressa no art. 8º da Portaria SLTI/MPOG nº 29/2010.</t>
  </si>
  <si>
    <t>Área Interna do Órgão (m²)</t>
  </si>
  <si>
    <t>Produtividade Adotada (m²)</t>
  </si>
  <si>
    <t>Produtividade Padrão IN nº 05/17 (m²)</t>
  </si>
  <si>
    <t>Área interna Convertida (m²)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</si>
  <si>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</si>
  <si>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</si>
  <si>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</si>
  <si>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</si>
  <si>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Área Externa do Órgão (m²)</t>
  </si>
  <si>
    <t>Esquadria (m²)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</si>
  <si>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</si>
  <si>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</si>
  <si>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</si>
  <si>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</si>
  <si>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</si>
  <si>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</si>
  <si>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</si>
  <si>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</si>
  <si>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</si>
  <si>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</si>
  <si>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</si>
  <si>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>Servente de Limpeza</t>
  </si>
  <si>
    <t>C.1) Tributos Federais (PIS = 1,65% e COFINS = 7,60%)</t>
  </si>
  <si>
    <t xml:space="preserve">PLANILHA DE CUSTOS E FORMAÇÃO DE PREÇOS                                                   </t>
  </si>
  <si>
    <t xml:space="preserve">Número do Processo: </t>
  </si>
  <si>
    <t>Número do Pregão:</t>
  </si>
  <si>
    <t>Data do Pregão:</t>
  </si>
  <si>
    <t>Horário:</t>
  </si>
  <si>
    <t>Descrição do Serviço</t>
  </si>
  <si>
    <t>►</t>
  </si>
  <si>
    <t>MÓDULOS</t>
  </si>
  <si>
    <r>
      <rPr>
        <b/>
        <sz val="10"/>
        <rFont val="Arial"/>
        <family val="2"/>
      </rPr>
      <t>*</t>
    </r>
    <r>
      <rPr>
        <sz val="10"/>
        <rFont val="Arial"/>
        <family val="2"/>
      </rPr>
      <t>Salário Educação</t>
    </r>
  </si>
  <si>
    <t>QUADRO-RESUMO DO CUSTO DO EMPREGADO</t>
  </si>
  <si>
    <t>QUADRO DEMONSTRATIVO DO VALOR GLOBAL DA PROPOSTA</t>
  </si>
  <si>
    <t>COMPLEMENTO DOS SERVIÇOS DE LIMPEZA E CONSERVAÇÃO</t>
  </si>
  <si>
    <t>VALOR MENSAL DOS SERVIÇOS</t>
  </si>
  <si>
    <t>*SEBRAE</t>
  </si>
  <si>
    <t>Limpeza e Conservação                                          Seg a Sex (44h)</t>
  </si>
  <si>
    <t xml:space="preserve">Valor do auxílio alimentação </t>
  </si>
  <si>
    <t xml:space="preserve">TOTAL SEMESTRAL POR SERVENTE (R$) </t>
  </si>
  <si>
    <t>1º Janeiro</t>
  </si>
  <si>
    <t>Seguro de Vida</t>
  </si>
  <si>
    <t>RELAÇÃO DE EQUIPAMENTOS</t>
  </si>
  <si>
    <t>ESPECIFICAÇÃO</t>
  </si>
  <si>
    <t>QUANTIDADE</t>
  </si>
  <si>
    <t>VALOR UNITARIO</t>
  </si>
  <si>
    <t>VALOR TOTAL</t>
  </si>
  <si>
    <t>MANUTENÇAO MENSAL (0,25%)</t>
  </si>
  <si>
    <t>MESES DE VIDA ÚTIL ESTIMADA</t>
  </si>
  <si>
    <t>DEPRECIAÇÃO</t>
  </si>
  <si>
    <t>CUSTO MENSAL</t>
  </si>
  <si>
    <t>TOTAL MENSAL</t>
  </si>
  <si>
    <t>TOTAL MENSAL DIVIDIDO POR FUNCIONÁRIO</t>
  </si>
  <si>
    <t>Outros (Especificar)</t>
  </si>
  <si>
    <t>Aspirador de pó e água</t>
  </si>
  <si>
    <t>Lavadora de Alta Pressão</t>
  </si>
  <si>
    <t>FREQUÊNCIA DE ENTREGA</t>
  </si>
  <si>
    <t>Mensal</t>
  </si>
  <si>
    <t>UND</t>
  </si>
  <si>
    <t>ESQUADRIA EXTERNA - ÍNDICE DE PRODUTIVIDADE 300 m² A 380 m²</t>
  </si>
  <si>
    <t>(3)                                       JORNADA DE TRABALHO NO MÊS                                 (HORAS)</t>
  </si>
  <si>
    <t>(4)      (1x2x3)   Ki****</t>
  </si>
  <si>
    <t>(4x5)    SUBT.(R$/M²)</t>
  </si>
  <si>
    <t>00091.000550/2022-71</t>
  </si>
  <si>
    <t>Serviço de Limpeza e Conservação SEBA</t>
  </si>
  <si>
    <t>SALVADOR/BA</t>
  </si>
  <si>
    <t>BA000008/2022</t>
  </si>
  <si>
    <t>Assistência Médica</t>
  </si>
  <si>
    <t>Assistência Odontológica</t>
  </si>
  <si>
    <t>Enceradeira Industrial</t>
  </si>
  <si>
    <t>Placa Sinalização Piso Molhado</t>
  </si>
  <si>
    <t>Água Sanitária</t>
  </si>
  <si>
    <t>Litro</t>
  </si>
  <si>
    <t>Álcool em Gel - 5L</t>
  </si>
  <si>
    <t>Unid</t>
  </si>
  <si>
    <t>Álcool líquido 96%</t>
  </si>
  <si>
    <t>Balde Plastico 12 litros</t>
  </si>
  <si>
    <t>Brilha Inox</t>
  </si>
  <si>
    <t>Cera Concentrada</t>
  </si>
  <si>
    <t>Desentupidor de pia</t>
  </si>
  <si>
    <t>Desentupidor de vaso *</t>
  </si>
  <si>
    <t>Desinfetante Concentrado 5L</t>
  </si>
  <si>
    <t>Desodorizador de ar - Bom Ar</t>
  </si>
  <si>
    <t>Detergente Concentrato 5L</t>
  </si>
  <si>
    <t>Dispenser para Papel Toalha *</t>
  </si>
  <si>
    <t>Dispenser para Sabonete Líquido *</t>
  </si>
  <si>
    <t>Escova de nylon manual</t>
  </si>
  <si>
    <t>Escova Vaso Sanitário</t>
  </si>
  <si>
    <t>Espanador de pó médio</t>
  </si>
  <si>
    <t>Esponja dupla-face multiuso</t>
  </si>
  <si>
    <t>Flanela multiuso absorvente e macia 30 x 50 cm</t>
  </si>
  <si>
    <t>Lã de Aço</t>
  </si>
  <si>
    <t>Pct</t>
  </si>
  <si>
    <t>Limpa Alumínio</t>
  </si>
  <si>
    <t>Limpa Pedra</t>
  </si>
  <si>
    <t>Limpa Vidro</t>
  </si>
  <si>
    <t>Limpador Multiuso</t>
  </si>
  <si>
    <t>Lustra Móveis</t>
  </si>
  <si>
    <t>Luva de Borracha Pequena</t>
  </si>
  <si>
    <t>Luva de Borracha Média</t>
  </si>
  <si>
    <t>Luva de Borracha Grande</t>
  </si>
  <si>
    <t>Mascara Descartável</t>
  </si>
  <si>
    <t>Mini Lock</t>
  </si>
  <si>
    <t>Mop Completo</t>
  </si>
  <si>
    <t>Óleo de Peroba</t>
  </si>
  <si>
    <t>Pá para Lixo</t>
  </si>
  <si>
    <t>Pá para Água</t>
  </si>
  <si>
    <t>Papel Higiênico 30 metros folha dupla</t>
  </si>
  <si>
    <t>fardo</t>
  </si>
  <si>
    <t>Papel Toalha 2D c/ 1000 folhas</t>
  </si>
  <si>
    <t>Pedra sanitária 25gr</t>
  </si>
  <si>
    <t>Polidor de Metal</t>
  </si>
  <si>
    <t>Pulverizador / Borrifador</t>
  </si>
  <si>
    <t>Removedor de cera</t>
  </si>
  <si>
    <t>Rodo de Madeira 40 cm com cabo</t>
  </si>
  <si>
    <t>Rodo de Madeira 60 cm com cabo</t>
  </si>
  <si>
    <t>Rodo de Madeira 90 cm com cabo</t>
  </si>
  <si>
    <t>Sabão em Barra</t>
  </si>
  <si>
    <t>Sabão em Pasta</t>
  </si>
  <si>
    <t>Sabão em Pó</t>
  </si>
  <si>
    <t>Kg</t>
  </si>
  <si>
    <t>Sabonete líquido hipoalergênico</t>
  </si>
  <si>
    <t>Saco de Algodão Alvejado</t>
  </si>
  <si>
    <t>Saco para Aspirador de pó</t>
  </si>
  <si>
    <t>Saco de Lixo 100 litros preto</t>
  </si>
  <si>
    <t>Saco de Lixo 200 litros preto</t>
  </si>
  <si>
    <t>Saco de Lixo 40 litros preto</t>
  </si>
  <si>
    <t>Saco de Lixo 60 litros preto</t>
  </si>
  <si>
    <t>Vaselina</t>
  </si>
  <si>
    <t>Vassoura Piaçava</t>
  </si>
  <si>
    <t>Vassoura de Pelo 40 cm</t>
  </si>
  <si>
    <t>Vassoura de Pelo 60 cm</t>
  </si>
  <si>
    <t>* materiais a serem trocados, quando por conta do uso, se fizer necessário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</si>
</sst>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&quot;R$&quot;\ * #,##0.00_-;\-&quot;R$&quot;\ * #,##0.00_-;_-&quot;R$&quot;\ * &quot;-&quot;??_-;_-@_-"/>
    <numFmt numFmtId="165" formatCode="&quot; R$ &quot;#,##0.00\ ;&quot; R$ (&quot;#,##0.00\);&quot; R$ -&quot;#\ ;@\ "/>
    <numFmt numFmtId="166" formatCode="#,##0.00\ ;&quot; (&quot;#,##0.00\);&quot; -&quot;#\ ;@\ "/>
    <numFmt numFmtId="167" formatCode="d/m/yyyy"/>
    <numFmt numFmtId="168" formatCode="#,##0.00\ ;\(#,##0.00\)"/>
    <numFmt numFmtId="169" formatCode="&quot;R$ &quot;#,##0.00"/>
    <numFmt numFmtId="170" formatCode="0.0000000"/>
    <numFmt numFmtId="171" formatCode="0.000%"/>
    <numFmt numFmtId="172" formatCode="&quot;R$&quot;#,##0.00"/>
    <numFmt numFmtId="173" formatCode="_-[$R$-416]\ * #,##0.00_-;\-[$R$-416]\ * #,##0.00_-;_-[$R$-416]\ * &quot;-&quot;??_-;_-@_-"/>
    <numFmt numFmtId="174" formatCode="&quot;R$&quot;\ #,##0.00"/>
  </numFmts>
  <fonts count="31">
    <font>
      <sz val="10"/>
      <name val="Arial"/>
      <family val="2"/>
    </font>
    <font>
      <sz val="10"/>
      <name val="Arial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9"/>
      <color indexed="81"/>
      <name val="Segoe UI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u/>
      <sz val="9"/>
      <name val="Arial"/>
      <family val="2"/>
    </font>
    <font>
      <u/>
      <sz val="9"/>
      <color indexed="8"/>
      <name val="Arial"/>
      <family val="2"/>
    </font>
    <font>
      <sz val="9"/>
      <color indexed="8"/>
      <name val="Arial"/>
      <family val="2"/>
    </font>
    <font>
      <b/>
      <sz val="8"/>
      <name val="Arial"/>
      <family val="2"/>
    </font>
    <font>
      <sz val="10"/>
      <color indexed="81"/>
      <name val="Arial"/>
      <family val="2"/>
    </font>
    <font>
      <b/>
      <sz val="8"/>
      <color indexed="8"/>
      <name val="Arial"/>
      <family val="2"/>
    </font>
    <font>
      <vertAlign val="superscript"/>
      <sz val="10"/>
      <name val="Arial"/>
      <family val="2"/>
    </font>
    <font>
      <b/>
      <sz val="9"/>
      <color indexed="81"/>
      <name val="Segoe UI"/>
      <family val="2"/>
    </font>
    <font>
      <b/>
      <sz val="8"/>
      <color theme="1"/>
      <name val="Arial"/>
      <family val="2"/>
    </font>
    <font>
      <b/>
      <sz val="10"/>
      <color rgb="FFFF000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9"/>
      <color indexed="81"/>
      <name val="Segoe UI"/>
      <charset val="1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indexed="42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2"/>
      </patternFill>
    </fill>
  </fills>
  <borders count="28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/>
    <xf numFmtId="0" fontId="8" fillId="0" borderId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166" fontId="2" fillId="0" borderId="0" applyFill="0" applyBorder="0" applyAlignment="0" applyProtection="0"/>
    <xf numFmtId="0" fontId="4" fillId="0" borderId="1" applyAlignment="0" applyProtection="0"/>
    <xf numFmtId="0" fontId="5" fillId="0" borderId="0" applyNumberFormat="0" applyFill="0" applyBorder="0" applyAlignment="0" applyProtection="0"/>
    <xf numFmtId="0" fontId="4" fillId="0" borderId="1" applyNumberFormat="0" applyFill="0" applyAlignment="0" applyProtection="0"/>
    <xf numFmtId="166" fontId="8" fillId="0" borderId="0" applyFill="0" applyBorder="0" applyAlignment="0" applyProtection="0"/>
  </cellStyleXfs>
  <cellXfs count="304">
    <xf numFmtId="0" fontId="0" fillId="0" borderId="0" xfId="0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0" xfId="0" applyFont="1" applyFill="1" applyAlignment="1" applyProtection="1">
      <alignment vertical="center"/>
    </xf>
    <xf numFmtId="0" fontId="6" fillId="2" borderId="0" xfId="0" applyFont="1" applyFill="1" applyAlignment="1" applyProtection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0" fillId="2" borderId="0" xfId="0" applyFont="1" applyFill="1" applyBorder="1" applyAlignment="1" applyProtection="1">
      <alignment vertical="center"/>
    </xf>
    <xf numFmtId="168" fontId="6" fillId="2" borderId="0" xfId="0" applyNumberFormat="1" applyFont="1" applyFill="1" applyAlignment="1" applyProtection="1">
      <alignment vertical="center"/>
    </xf>
    <xf numFmtId="0" fontId="0" fillId="0" borderId="0" xfId="0" applyAlignment="1">
      <alignment vertical="center" wrapText="1"/>
    </xf>
    <xf numFmtId="164" fontId="7" fillId="0" borderId="2" xfId="1" applyFont="1" applyFill="1" applyBorder="1" applyAlignment="1" applyProtection="1">
      <alignment vertical="center" wrapText="1"/>
    </xf>
    <xf numFmtId="164" fontId="7" fillId="0" borderId="2" xfId="1" applyFont="1" applyFill="1" applyBorder="1" applyAlignment="1" applyProtection="1">
      <alignment vertical="center"/>
    </xf>
    <xf numFmtId="0" fontId="0" fillId="0" borderId="0" xfId="0" applyFont="1"/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14" fillId="0" borderId="4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164" fontId="8" fillId="0" borderId="2" xfId="1" applyFont="1" applyFill="1" applyBorder="1" applyAlignment="1" applyProtection="1">
      <alignment vertical="center" wrapText="1"/>
    </xf>
    <xf numFmtId="0" fontId="0" fillId="0" borderId="2" xfId="0" applyFont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/>
      <protection locked="0"/>
    </xf>
    <xf numFmtId="0" fontId="0" fillId="2" borderId="0" xfId="0" applyFont="1" applyFill="1" applyAlignment="1" applyProtection="1">
      <alignment vertical="center"/>
    </xf>
    <xf numFmtId="168" fontId="0" fillId="2" borderId="0" xfId="0" applyNumberFormat="1" applyFont="1" applyFill="1" applyAlignment="1" applyProtection="1">
      <alignment vertical="center"/>
    </xf>
    <xf numFmtId="168" fontId="7" fillId="2" borderId="0" xfId="0" applyNumberFormat="1" applyFont="1" applyFill="1" applyAlignment="1" applyProtection="1">
      <alignment vertical="center"/>
    </xf>
    <xf numFmtId="168" fontId="6" fillId="2" borderId="0" xfId="0" applyNumberFormat="1" applyFont="1" applyFill="1" applyBorder="1" applyAlignment="1" applyProtection="1">
      <alignment vertical="center"/>
    </xf>
    <xf numFmtId="168" fontId="7" fillId="2" borderId="0" xfId="0" applyNumberFormat="1" applyFont="1" applyFill="1" applyBorder="1" applyAlignment="1" applyProtection="1">
      <alignment horizontal="justify" vertical="top" wrapText="1"/>
    </xf>
    <xf numFmtId="168" fontId="0" fillId="2" borderId="0" xfId="0" applyNumberFormat="1" applyFont="1" applyFill="1" applyBorder="1" applyAlignment="1" applyProtection="1">
      <alignment horizontal="justify" vertical="top" wrapText="1"/>
    </xf>
    <xf numFmtId="168" fontId="7" fillId="2" borderId="0" xfId="0" applyNumberFormat="1" applyFont="1" applyFill="1" applyBorder="1" applyAlignment="1" applyProtection="1">
      <alignment vertical="center"/>
    </xf>
    <xf numFmtId="168" fontId="0" fillId="2" borderId="0" xfId="0" applyNumberFormat="1" applyFont="1" applyFill="1" applyBorder="1" applyAlignment="1" applyProtection="1">
      <alignment vertical="center"/>
    </xf>
    <xf numFmtId="49" fontId="21" fillId="0" borderId="5" xfId="0" applyNumberFormat="1" applyFont="1" applyBorder="1" applyAlignment="1" applyProtection="1">
      <alignment horizontal="center" vertical="center" wrapText="1"/>
    </xf>
    <xf numFmtId="0" fontId="13" fillId="0" borderId="6" xfId="0" applyFont="1" applyFill="1" applyBorder="1" applyAlignment="1" applyProtection="1">
      <alignment horizontal="center" vertical="center"/>
    </xf>
    <xf numFmtId="1" fontId="11" fillId="0" borderId="7" xfId="0" applyNumberFormat="1" applyFont="1" applyFill="1" applyBorder="1" applyAlignment="1" applyProtection="1">
      <alignment horizontal="center" vertical="center"/>
    </xf>
    <xf numFmtId="49" fontId="21" fillId="0" borderId="8" xfId="0" applyNumberFormat="1" applyFont="1" applyBorder="1" applyAlignment="1" applyProtection="1">
      <alignment horizontal="center" vertical="center" wrapText="1"/>
    </xf>
    <xf numFmtId="0" fontId="12" fillId="0" borderId="0" xfId="0" applyFont="1" applyFill="1" applyBorder="1" applyAlignment="1" applyProtection="1"/>
    <xf numFmtId="0" fontId="12" fillId="0" borderId="0" xfId="0" applyFont="1" applyFill="1" applyBorder="1" applyAlignment="1" applyProtection="1">
      <alignment horizontal="center"/>
    </xf>
    <xf numFmtId="0" fontId="2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22" fillId="0" borderId="0" xfId="0" applyFont="1" applyFill="1" applyBorder="1" applyAlignment="1" applyProtection="1">
      <alignment horizontal="center"/>
    </xf>
    <xf numFmtId="0" fontId="18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vertical="center"/>
    </xf>
    <xf numFmtId="2" fontId="23" fillId="0" borderId="5" xfId="0" applyNumberFormat="1" applyFont="1" applyBorder="1" applyAlignment="1">
      <alignment horizontal="center"/>
    </xf>
    <xf numFmtId="0" fontId="22" fillId="0" borderId="5" xfId="0" applyFont="1" applyBorder="1" applyAlignment="1">
      <alignment horizontal="center" wrapText="1"/>
    </xf>
    <xf numFmtId="2" fontId="24" fillId="0" borderId="5" xfId="0" applyNumberFormat="1" applyFont="1" applyFill="1" applyBorder="1" applyAlignment="1">
      <alignment horizontal="center" vertical="center"/>
    </xf>
    <xf numFmtId="0" fontId="22" fillId="0" borderId="0" xfId="0" applyFont="1" applyFill="1" applyBorder="1" applyAlignment="1" applyProtection="1"/>
    <xf numFmtId="169" fontId="7" fillId="2" borderId="8" xfId="0" applyNumberFormat="1" applyFont="1" applyFill="1" applyBorder="1" applyAlignment="1">
      <alignment vertical="center"/>
    </xf>
    <xf numFmtId="10" fontId="0" fillId="2" borderId="5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0" fontId="0" fillId="0" borderId="0" xfId="0" applyBorder="1"/>
    <xf numFmtId="0" fontId="7" fillId="2" borderId="0" xfId="0" applyFont="1" applyFill="1" applyBorder="1" applyAlignment="1" applyProtection="1">
      <alignment horizontal="center" vertical="center"/>
    </xf>
    <xf numFmtId="0" fontId="7" fillId="0" borderId="0" xfId="0" applyFont="1"/>
    <xf numFmtId="164" fontId="7" fillId="4" borderId="5" xfId="1" applyFont="1" applyFill="1" applyBorder="1" applyAlignment="1">
      <alignment horizontal="center" vertical="center"/>
    </xf>
    <xf numFmtId="2" fontId="25" fillId="0" borderId="5" xfId="0" applyNumberFormat="1" applyFont="1" applyFill="1" applyBorder="1" applyAlignment="1">
      <alignment horizontal="center"/>
    </xf>
    <xf numFmtId="2" fontId="26" fillId="5" borderId="5" xfId="0" applyNumberFormat="1" applyFont="1" applyFill="1" applyBorder="1" applyAlignment="1">
      <alignment horizontal="center"/>
    </xf>
    <xf numFmtId="2" fontId="11" fillId="5" borderId="5" xfId="0" applyNumberFormat="1" applyFont="1" applyFill="1" applyBorder="1" applyAlignment="1">
      <alignment horizontal="center" vertical="center"/>
    </xf>
    <xf numFmtId="10" fontId="0" fillId="2" borderId="9" xfId="0" applyNumberFormat="1" applyFont="1" applyFill="1" applyBorder="1" applyAlignment="1" applyProtection="1">
      <alignment horizontal="center" vertical="center"/>
    </xf>
    <xf numFmtId="10" fontId="0" fillId="2" borderId="10" xfId="0" applyNumberFormat="1" applyFont="1" applyFill="1" applyBorder="1" applyAlignment="1" applyProtection="1">
      <alignment horizontal="center" vertical="center"/>
    </xf>
    <xf numFmtId="10" fontId="7" fillId="2" borderId="10" xfId="0" applyNumberFormat="1" applyFont="1" applyFill="1" applyBorder="1" applyAlignment="1" applyProtection="1">
      <alignment horizontal="center" vertical="center"/>
    </xf>
    <xf numFmtId="10" fontId="0" fillId="2" borderId="11" xfId="0" applyNumberFormat="1" applyFont="1" applyFill="1" applyBorder="1" applyAlignment="1" applyProtection="1">
      <alignment horizontal="center" vertical="center"/>
    </xf>
    <xf numFmtId="10" fontId="0" fillId="0" borderId="5" xfId="0" applyNumberFormat="1" applyBorder="1" applyAlignment="1">
      <alignment horizontal="center"/>
    </xf>
    <xf numFmtId="10" fontId="0" fillId="0" borderId="5" xfId="0" applyNumberFormat="1" applyBorder="1" applyAlignment="1">
      <alignment horizontal="center" vertical="center"/>
    </xf>
    <xf numFmtId="171" fontId="0" fillId="0" borderId="5" xfId="0" applyNumberFormat="1" applyBorder="1" applyAlignment="1">
      <alignment horizontal="center" vertical="center"/>
    </xf>
    <xf numFmtId="10" fontId="7" fillId="0" borderId="5" xfId="0" applyNumberFormat="1" applyFont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0" fillId="6" borderId="5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2" fontId="0" fillId="2" borderId="8" xfId="0" applyNumberFormat="1" applyFont="1" applyFill="1" applyBorder="1" applyAlignment="1">
      <alignment horizontal="center" vertical="center"/>
    </xf>
    <xf numFmtId="172" fontId="7" fillId="2" borderId="8" xfId="0" applyNumberFormat="1" applyFont="1" applyFill="1" applyBorder="1" applyAlignment="1">
      <alignment vertical="center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5" xfId="0" applyFont="1" applyFill="1" applyBorder="1" applyAlignment="1" applyProtection="1">
      <alignment horizontal="center" vertical="center" wrapText="1"/>
      <protection locked="0"/>
    </xf>
    <xf numFmtId="10" fontId="7" fillId="7" borderId="5" xfId="0" applyNumberFormat="1" applyFont="1" applyFill="1" applyBorder="1" applyAlignment="1">
      <alignment horizontal="center"/>
    </xf>
    <xf numFmtId="0" fontId="7" fillId="6" borderId="5" xfId="0" applyFont="1" applyFill="1" applyBorder="1" applyAlignment="1" applyProtection="1">
      <alignment horizontal="center" vertical="center"/>
    </xf>
    <xf numFmtId="10" fontId="7" fillId="6" borderId="5" xfId="0" applyNumberFormat="1" applyFont="1" applyFill="1" applyBorder="1" applyAlignment="1" applyProtection="1">
      <alignment horizontal="center" vertical="center"/>
    </xf>
    <xf numFmtId="0" fontId="7" fillId="6" borderId="12" xfId="0" applyFont="1" applyFill="1" applyBorder="1" applyAlignment="1">
      <alignment horizontal="center" vertical="center"/>
    </xf>
    <xf numFmtId="0" fontId="7" fillId="7" borderId="5" xfId="0" applyFont="1" applyFill="1" applyBorder="1" applyAlignment="1" applyProtection="1">
      <alignment horizontal="center" vertical="center"/>
    </xf>
    <xf numFmtId="10" fontId="7" fillId="7" borderId="5" xfId="0" applyNumberFormat="1" applyFont="1" applyFill="1" applyBorder="1" applyAlignment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 wrapText="1"/>
    </xf>
    <xf numFmtId="10" fontId="7" fillId="0" borderId="0" xfId="0" applyNumberFormat="1" applyFont="1" applyBorder="1" applyAlignment="1">
      <alignment horizontal="center" vertical="center"/>
    </xf>
    <xf numFmtId="2" fontId="27" fillId="2" borderId="0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vertical="center"/>
    </xf>
    <xf numFmtId="168" fontId="16" fillId="6" borderId="5" xfId="0" applyNumberFormat="1" applyFont="1" applyFill="1" applyBorder="1" applyAlignment="1" applyProtection="1">
      <alignment vertical="center"/>
    </xf>
    <xf numFmtId="0" fontId="0" fillId="0" borderId="25" xfId="0" applyBorder="1" applyAlignment="1">
      <alignment vertical="center" wrapText="1"/>
    </xf>
    <xf numFmtId="0" fontId="9" fillId="3" borderId="5" xfId="0" applyFont="1" applyFill="1" applyBorder="1" applyAlignment="1">
      <alignment horizontal="center" vertical="center" wrapText="1"/>
    </xf>
    <xf numFmtId="173" fontId="0" fillId="0" borderId="5" xfId="0" applyNumberFormat="1" applyBorder="1"/>
    <xf numFmtId="0" fontId="7" fillId="5" borderId="5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74" fontId="0" fillId="0" borderId="5" xfId="0" applyNumberFormat="1" applyFont="1" applyBorder="1" applyAlignment="1">
      <alignment horizontal="center" vertical="center" wrapText="1"/>
    </xf>
    <xf numFmtId="0" fontId="0" fillId="0" borderId="5" xfId="19" applyNumberFormat="1" applyFont="1" applyFill="1" applyBorder="1" applyAlignment="1" applyProtection="1">
      <alignment horizontal="center" vertical="center" wrapText="1"/>
      <protection locked="0"/>
    </xf>
    <xf numFmtId="174" fontId="0" fillId="0" borderId="5" xfId="0" applyNumberForma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74" fontId="7" fillId="4" borderId="5" xfId="0" applyNumberFormat="1" applyFont="1" applyFill="1" applyBorder="1" applyAlignment="1">
      <alignment horizontal="center" vertical="center" wrapText="1"/>
    </xf>
    <xf numFmtId="0" fontId="7" fillId="10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vertical="center" wrapText="1"/>
    </xf>
    <xf numFmtId="0" fontId="0" fillId="0" borderId="14" xfId="0" applyBorder="1"/>
    <xf numFmtId="0" fontId="18" fillId="0" borderId="5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>
      <alignment vertical="center"/>
    </xf>
    <xf numFmtId="49" fontId="18" fillId="0" borderId="5" xfId="0" applyNumberFormat="1" applyFont="1" applyFill="1" applyBorder="1" applyAlignment="1" applyProtection="1">
      <alignment horizontal="center" vertical="center" wrapText="1"/>
    </xf>
    <xf numFmtId="0" fontId="13" fillId="0" borderId="4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>
      <alignment horizontal="left" vertical="center"/>
    </xf>
    <xf numFmtId="172" fontId="0" fillId="2" borderId="5" xfId="0" applyNumberFormat="1" applyFont="1" applyFill="1" applyBorder="1" applyAlignment="1">
      <alignment horizontal="center" vertical="center"/>
    </xf>
    <xf numFmtId="168" fontId="0" fillId="2" borderId="5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center" vertical="center" wrapText="1"/>
    </xf>
    <xf numFmtId="168" fontId="0" fillId="2" borderId="11" xfId="0" applyNumberFormat="1" applyFont="1" applyFill="1" applyBorder="1" applyAlignment="1" applyProtection="1">
      <alignment horizontal="center" vertical="center" wrapText="1"/>
    </xf>
    <xf numFmtId="2" fontId="0" fillId="2" borderId="15" xfId="0" applyNumberFormat="1" applyFont="1" applyFill="1" applyBorder="1" applyAlignment="1" applyProtection="1">
      <alignment horizontal="center" vertical="center"/>
    </xf>
    <xf numFmtId="2" fontId="0" fillId="2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left" vertical="top" wrapText="1"/>
    </xf>
    <xf numFmtId="168" fontId="0" fillId="0" borderId="13" xfId="0" applyNumberFormat="1" applyFont="1" applyFill="1" applyBorder="1" applyAlignment="1" applyProtection="1">
      <alignment horizontal="left" vertical="top" wrapText="1"/>
    </xf>
    <xf numFmtId="168" fontId="0" fillId="0" borderId="11" xfId="0" applyNumberFormat="1" applyFont="1" applyFill="1" applyBorder="1" applyAlignment="1" applyProtection="1">
      <alignment horizontal="left" vertical="top" wrapText="1"/>
    </xf>
    <xf numFmtId="2" fontId="0" fillId="0" borderId="8" xfId="0" applyNumberFormat="1" applyFont="1" applyFill="1" applyBorder="1" applyAlignment="1" applyProtection="1">
      <alignment horizontal="center" vertical="center"/>
    </xf>
    <xf numFmtId="2" fontId="0" fillId="0" borderId="11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>
      <alignment horizontal="left" vertical="center" wrapText="1"/>
    </xf>
    <xf numFmtId="0" fontId="0" fillId="2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26" fillId="0" borderId="5" xfId="0" applyFont="1" applyFill="1" applyBorder="1" applyAlignment="1">
      <alignment horizontal="center"/>
    </xf>
    <xf numFmtId="0" fontId="25" fillId="5" borderId="5" xfId="0" applyFont="1" applyFill="1" applyBorder="1" applyAlignment="1">
      <alignment horizontal="center"/>
    </xf>
    <xf numFmtId="0" fontId="25" fillId="0" borderId="5" xfId="0" applyFont="1" applyFill="1" applyBorder="1" applyAlignment="1">
      <alignment horizontal="center"/>
    </xf>
    <xf numFmtId="0" fontId="0" fillId="0" borderId="5" xfId="0" applyFont="1" applyFill="1" applyBorder="1" applyAlignment="1" applyProtection="1">
      <alignment vertical="center"/>
      <protection locked="0"/>
    </xf>
    <xf numFmtId="168" fontId="7" fillId="0" borderId="8" xfId="0" applyNumberFormat="1" applyFont="1" applyFill="1" applyBorder="1" applyAlignment="1" applyProtection="1">
      <alignment horizontal="left" vertical="center" wrapText="1"/>
    </xf>
    <xf numFmtId="168" fontId="7" fillId="0" borderId="13" xfId="0" applyNumberFormat="1" applyFont="1" applyFill="1" applyBorder="1" applyAlignment="1" applyProtection="1">
      <alignment horizontal="left" vertical="center" wrapText="1"/>
    </xf>
    <xf numFmtId="168" fontId="7" fillId="0" borderId="11" xfId="0" applyNumberFormat="1" applyFont="1" applyFill="1" applyBorder="1" applyAlignment="1" applyProtection="1">
      <alignment horizontal="left" vertical="center" wrapText="1"/>
    </xf>
    <xf numFmtId="168" fontId="0" fillId="0" borderId="5" xfId="0" applyNumberFormat="1" applyFont="1" applyFill="1" applyBorder="1" applyAlignment="1" applyProtection="1">
      <alignment horizontal="left" vertical="top" wrapText="1"/>
    </xf>
    <xf numFmtId="168" fontId="7" fillId="6" borderId="5" xfId="0" applyNumberFormat="1" applyFont="1" applyFill="1" applyBorder="1" applyAlignment="1" applyProtection="1">
      <alignment horizontal="center" vertical="top" wrapText="1"/>
    </xf>
    <xf numFmtId="168" fontId="7" fillId="6" borderId="5" xfId="0" applyNumberFormat="1" applyFont="1" applyFill="1" applyBorder="1" applyAlignment="1" applyProtection="1">
      <alignment horizontal="center" vertical="center"/>
    </xf>
    <xf numFmtId="0" fontId="0" fillId="8" borderId="5" xfId="0" applyFont="1" applyFill="1" applyBorder="1" applyAlignment="1" applyProtection="1">
      <alignment horizontal="left" vertical="top" wrapText="1"/>
    </xf>
    <xf numFmtId="0" fontId="7" fillId="6" borderId="5" xfId="0" applyFont="1" applyFill="1" applyBorder="1" applyAlignment="1" applyProtection="1">
      <alignment horizontal="center" vertical="top" wrapText="1"/>
    </xf>
    <xf numFmtId="0" fontId="25" fillId="0" borderId="8" xfId="0" applyFont="1" applyFill="1" applyBorder="1" applyAlignment="1">
      <alignment horizontal="center" vertical="center" wrapText="1"/>
    </xf>
    <xf numFmtId="0" fontId="25" fillId="0" borderId="13" xfId="0" applyFont="1" applyFill="1" applyBorder="1" applyAlignment="1">
      <alignment horizontal="center" vertical="center" wrapText="1"/>
    </xf>
    <xf numFmtId="0" fontId="25" fillId="0" borderId="11" xfId="0" applyFont="1" applyFill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center"/>
    </xf>
    <xf numFmtId="0" fontId="25" fillId="0" borderId="13" xfId="0" applyFont="1" applyFill="1" applyBorder="1" applyAlignment="1">
      <alignment horizontal="center"/>
    </xf>
    <xf numFmtId="0" fontId="25" fillId="0" borderId="11" xfId="0" applyFont="1" applyFill="1" applyBorder="1" applyAlignment="1">
      <alignment horizontal="center"/>
    </xf>
    <xf numFmtId="0" fontId="25" fillId="5" borderId="8" xfId="0" applyFont="1" applyFill="1" applyBorder="1" applyAlignment="1">
      <alignment horizontal="center"/>
    </xf>
    <xf numFmtId="0" fontId="25" fillId="5" borderId="13" xfId="0" applyFont="1" applyFill="1" applyBorder="1" applyAlignment="1">
      <alignment horizontal="center"/>
    </xf>
    <xf numFmtId="0" fontId="25" fillId="5" borderId="11" xfId="0" applyFont="1" applyFill="1" applyBorder="1" applyAlignment="1">
      <alignment horizontal="center"/>
    </xf>
    <xf numFmtId="0" fontId="26" fillId="0" borderId="8" xfId="0" applyFont="1" applyFill="1" applyBorder="1" applyAlignment="1">
      <alignment horizontal="center"/>
    </xf>
    <xf numFmtId="0" fontId="26" fillId="0" borderId="13" xfId="0" applyFont="1" applyFill="1" applyBorder="1" applyAlignment="1">
      <alignment horizontal="center"/>
    </xf>
    <xf numFmtId="0" fontId="26" fillId="0" borderId="11" xfId="0" applyFont="1" applyFill="1" applyBorder="1" applyAlignment="1">
      <alignment horizontal="center"/>
    </xf>
    <xf numFmtId="0" fontId="0" fillId="8" borderId="13" xfId="0" applyFont="1" applyFill="1" applyBorder="1" applyAlignment="1">
      <alignment horizontal="center" vertical="center" wrapText="1"/>
    </xf>
    <xf numFmtId="0" fontId="0" fillId="8" borderId="11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11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166" fontId="8" fillId="9" borderId="5" xfId="19" applyFont="1" applyFill="1" applyBorder="1" applyAlignment="1">
      <alignment horizontal="center" vertical="center"/>
    </xf>
    <xf numFmtId="168" fontId="0" fillId="0" borderId="5" xfId="0" applyNumberFormat="1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/>
      <protection locked="0"/>
    </xf>
    <xf numFmtId="0" fontId="7" fillId="6" borderId="12" xfId="0" applyFont="1" applyFill="1" applyBorder="1" applyAlignment="1" applyProtection="1">
      <alignment horizontal="center" vertical="center"/>
      <protection locked="0"/>
    </xf>
    <xf numFmtId="167" fontId="0" fillId="0" borderId="5" xfId="0" applyNumberFormat="1" applyFont="1" applyFill="1" applyBorder="1" applyAlignment="1">
      <alignment horizontal="center" vertical="center"/>
    </xf>
    <xf numFmtId="0" fontId="0" fillId="9" borderId="5" xfId="0" applyFont="1" applyFill="1" applyBorder="1" applyAlignment="1">
      <alignment horizontal="center" vertical="center"/>
    </xf>
    <xf numFmtId="0" fontId="0" fillId="2" borderId="5" xfId="0" applyFont="1" applyFill="1" applyBorder="1" applyAlignment="1" applyProtection="1">
      <alignment horizontal="left" vertical="center"/>
      <protection locked="0"/>
    </xf>
    <xf numFmtId="168" fontId="0" fillId="0" borderId="5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168" fontId="0" fillId="2" borderId="5" xfId="0" applyNumberFormat="1" applyFont="1" applyFill="1" applyBorder="1" applyAlignment="1" applyProtection="1">
      <alignment horizontal="center" vertical="center"/>
      <protection locked="0"/>
    </xf>
    <xf numFmtId="4" fontId="0" fillId="2" borderId="5" xfId="0" applyNumberFormat="1" applyFont="1" applyFill="1" applyBorder="1" applyAlignment="1" applyProtection="1">
      <alignment horizontal="center" vertical="center"/>
      <protection locked="0"/>
    </xf>
    <xf numFmtId="4" fontId="7" fillId="6" borderId="5" xfId="0" applyNumberFormat="1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/>
      <protection locked="0"/>
    </xf>
    <xf numFmtId="0" fontId="7" fillId="2" borderId="14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/>
      <protection locked="0"/>
    </xf>
    <xf numFmtId="0" fontId="7" fillId="6" borderId="8" xfId="0" applyFont="1" applyFill="1" applyBorder="1" applyAlignment="1" applyProtection="1">
      <alignment horizontal="center" vertical="center"/>
      <protection locked="0"/>
    </xf>
    <xf numFmtId="0" fontId="7" fillId="6" borderId="11" xfId="0" applyFont="1" applyFill="1" applyBorder="1" applyAlignment="1" applyProtection="1">
      <alignment horizontal="center" vertical="center"/>
      <protection locked="0"/>
    </xf>
    <xf numFmtId="2" fontId="7" fillId="6" borderId="5" xfId="0" applyNumberFormat="1" applyFont="1" applyFill="1" applyBorder="1" applyAlignment="1" applyProtection="1">
      <alignment horizontal="center" vertical="top" wrapText="1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center"/>
      <protection locked="0"/>
    </xf>
    <xf numFmtId="2" fontId="0" fillId="2" borderId="5" xfId="0" applyNumberFormat="1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vertical="center"/>
      <protection locked="0"/>
    </xf>
    <xf numFmtId="0" fontId="0" fillId="0" borderId="5" xfId="0" applyFont="1" applyFill="1" applyBorder="1" applyAlignment="1" applyProtection="1">
      <alignment vertical="center" wrapText="1"/>
      <protection locked="0"/>
    </xf>
    <xf numFmtId="2" fontId="7" fillId="6" borderId="5" xfId="0" applyNumberFormat="1" applyFont="1" applyFill="1" applyBorder="1" applyAlignment="1" applyProtection="1">
      <alignment horizontal="center" vertical="center"/>
    </xf>
    <xf numFmtId="0" fontId="7" fillId="2" borderId="16" xfId="0" applyFont="1" applyFill="1" applyBorder="1" applyAlignment="1" applyProtection="1">
      <alignment horizontal="left" vertical="center"/>
    </xf>
    <xf numFmtId="0" fontId="7" fillId="2" borderId="14" xfId="0" applyFont="1" applyFill="1" applyBorder="1" applyAlignment="1" applyProtection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2" borderId="5" xfId="0" applyFont="1" applyFill="1" applyBorder="1" applyAlignment="1" applyProtection="1">
      <alignment vertical="center" wrapText="1"/>
      <protection locked="0"/>
    </xf>
    <xf numFmtId="4" fontId="0" fillId="0" borderId="5" xfId="0" applyNumberFormat="1" applyFont="1" applyFill="1" applyBorder="1" applyAlignment="1" applyProtection="1">
      <alignment horizontal="center" vertical="center"/>
    </xf>
    <xf numFmtId="0" fontId="7" fillId="6" borderId="8" xfId="0" applyFont="1" applyFill="1" applyBorder="1" applyAlignment="1" applyProtection="1">
      <alignment horizontal="center" vertical="top" wrapText="1"/>
    </xf>
    <xf numFmtId="0" fontId="7" fillId="6" borderId="13" xfId="0" applyFont="1" applyFill="1" applyBorder="1" applyAlignment="1" applyProtection="1">
      <alignment horizontal="center" vertical="top" wrapText="1"/>
    </xf>
    <xf numFmtId="0" fontId="7" fillId="6" borderId="11" xfId="0" applyFont="1" applyFill="1" applyBorder="1" applyAlignment="1" applyProtection="1">
      <alignment horizontal="center" vertical="top" wrapText="1"/>
    </xf>
    <xf numFmtId="0" fontId="7" fillId="7" borderId="5" xfId="0" applyFont="1" applyFill="1" applyBorder="1" applyAlignment="1" applyProtection="1">
      <alignment horizontal="center" vertical="center" wrapText="1"/>
    </xf>
    <xf numFmtId="0" fontId="7" fillId="6" borderId="5" xfId="0" applyFont="1" applyFill="1" applyBorder="1" applyAlignment="1" applyProtection="1">
      <alignment horizontal="center" vertical="center" wrapText="1"/>
    </xf>
    <xf numFmtId="2" fontId="29" fillId="2" borderId="5" xfId="0" applyNumberFormat="1" applyFont="1" applyFill="1" applyBorder="1" applyAlignment="1" applyProtection="1">
      <alignment horizontal="center" vertical="center"/>
    </xf>
    <xf numFmtId="0" fontId="7" fillId="7" borderId="8" xfId="0" applyFont="1" applyFill="1" applyBorder="1" applyAlignment="1" applyProtection="1">
      <alignment horizontal="center" vertical="top" wrapText="1"/>
    </xf>
    <xf numFmtId="0" fontId="7" fillId="7" borderId="11" xfId="0" applyFont="1" applyFill="1" applyBorder="1" applyAlignment="1" applyProtection="1">
      <alignment horizontal="center" vertical="top" wrapText="1"/>
    </xf>
    <xf numFmtId="0" fontId="7" fillId="2" borderId="0" xfId="0" applyFont="1" applyFill="1" applyAlignment="1" applyProtection="1">
      <alignment horizontal="center" vertical="center"/>
    </xf>
    <xf numFmtId="0" fontId="7" fillId="0" borderId="14" xfId="0" applyFont="1" applyFill="1" applyBorder="1" applyAlignment="1" applyProtection="1">
      <alignment horizontal="center" vertical="center"/>
    </xf>
    <xf numFmtId="168" fontId="0" fillId="2" borderId="11" xfId="0" applyNumberFormat="1" applyFont="1" applyFill="1" applyBorder="1" applyAlignment="1" applyProtection="1">
      <alignment horizontal="center" vertical="center"/>
      <protection locked="0"/>
    </xf>
    <xf numFmtId="168" fontId="7" fillId="2" borderId="0" xfId="0" applyNumberFormat="1" applyFont="1" applyFill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8" xfId="0" applyNumberFormat="1" applyFont="1" applyFill="1" applyBorder="1" applyAlignment="1" applyProtection="1">
      <alignment horizontal="center" vertical="center"/>
      <protection locked="0"/>
    </xf>
    <xf numFmtId="168" fontId="0" fillId="0" borderId="19" xfId="0" applyNumberFormat="1" applyFont="1" applyFill="1" applyBorder="1" applyAlignment="1" applyProtection="1">
      <alignment horizontal="center" vertical="center"/>
      <protection locked="0"/>
    </xf>
    <xf numFmtId="168" fontId="0" fillId="0" borderId="20" xfId="0" applyNumberFormat="1" applyFont="1" applyFill="1" applyBorder="1" applyAlignment="1" applyProtection="1">
      <alignment horizontal="center" vertical="center"/>
      <protection locked="0"/>
    </xf>
    <xf numFmtId="168" fontId="0" fillId="0" borderId="13" xfId="0" applyNumberFormat="1" applyFont="1" applyFill="1" applyBorder="1" applyAlignment="1" applyProtection="1">
      <alignment horizontal="center" vertical="center"/>
      <protection locked="0"/>
    </xf>
    <xf numFmtId="168" fontId="0" fillId="0" borderId="11" xfId="0" applyNumberFormat="1" applyFont="1" applyFill="1" applyBorder="1" applyAlignment="1" applyProtection="1">
      <alignment horizontal="center" vertical="center"/>
      <protection locked="0"/>
    </xf>
    <xf numFmtId="168" fontId="28" fillId="0" borderId="0" xfId="0" applyNumberFormat="1" applyFont="1" applyFill="1" applyBorder="1" applyAlignment="1" applyProtection="1">
      <alignment horizontal="left" vertical="top" wrapText="1"/>
    </xf>
    <xf numFmtId="2" fontId="28" fillId="0" borderId="0" xfId="0" applyNumberFormat="1" applyFont="1" applyFill="1" applyBorder="1" applyAlignment="1" applyProtection="1">
      <alignment horizontal="center" vertical="center"/>
    </xf>
    <xf numFmtId="0" fontId="28" fillId="0" borderId="0" xfId="0" applyFont="1" applyBorder="1" applyAlignment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/>
      <protection locked="0"/>
    </xf>
    <xf numFmtId="168" fontId="7" fillId="6" borderId="5" xfId="0" applyNumberFormat="1" applyFont="1" applyFill="1" applyBorder="1" applyAlignment="1" applyProtection="1">
      <alignment horizontal="center" vertical="center" wrapText="1"/>
    </xf>
    <xf numFmtId="168" fontId="7" fillId="6" borderId="8" xfId="0" applyNumberFormat="1" applyFont="1" applyFill="1" applyBorder="1" applyAlignment="1" applyProtection="1">
      <alignment horizontal="center" vertical="top" wrapText="1"/>
    </xf>
    <xf numFmtId="168" fontId="7" fillId="6" borderId="11" xfId="0" applyNumberFormat="1" applyFont="1" applyFill="1" applyBorder="1" applyAlignment="1" applyProtection="1">
      <alignment horizontal="center" vertical="top" wrapText="1"/>
    </xf>
    <xf numFmtId="168" fontId="0" fillId="0" borderId="4" xfId="0" applyNumberFormat="1" applyFont="1" applyFill="1" applyBorder="1" applyAlignment="1" applyProtection="1">
      <alignment horizontal="left" vertical="top" wrapText="1"/>
    </xf>
    <xf numFmtId="2" fontId="0" fillId="2" borderId="8" xfId="0" applyNumberFormat="1" applyFont="1" applyFill="1" applyBorder="1" applyAlignment="1" applyProtection="1">
      <alignment horizontal="center" vertical="center"/>
    </xf>
    <xf numFmtId="2" fontId="7" fillId="6" borderId="8" xfId="0" applyNumberFormat="1" applyFont="1" applyFill="1" applyBorder="1" applyAlignment="1" applyProtection="1">
      <alignment horizontal="center" vertical="center"/>
    </xf>
    <xf numFmtId="2" fontId="7" fillId="6" borderId="11" xfId="0" applyNumberFormat="1" applyFont="1" applyFill="1" applyBorder="1" applyAlignment="1" applyProtection="1">
      <alignment horizontal="center" vertical="center"/>
    </xf>
    <xf numFmtId="168" fontId="7" fillId="6" borderId="5" xfId="0" applyNumberFormat="1" applyFont="1" applyFill="1" applyBorder="1" applyAlignment="1" applyProtection="1">
      <alignment horizontal="left" vertical="top" wrapText="1"/>
    </xf>
    <xf numFmtId="168" fontId="7" fillId="2" borderId="14" xfId="0" applyNumberFormat="1" applyFont="1" applyFill="1" applyBorder="1" applyAlignment="1" applyProtection="1">
      <alignment horizontal="center" vertical="center"/>
    </xf>
    <xf numFmtId="168" fontId="7" fillId="6" borderId="8" xfId="0" applyNumberFormat="1" applyFont="1" applyFill="1" applyBorder="1" applyAlignment="1" applyProtection="1">
      <alignment horizontal="center" vertical="center"/>
    </xf>
    <xf numFmtId="168" fontId="7" fillId="6" borderId="13" xfId="0" applyNumberFormat="1" applyFont="1" applyFill="1" applyBorder="1" applyAlignment="1" applyProtection="1">
      <alignment horizontal="center" vertical="center"/>
    </xf>
    <xf numFmtId="168" fontId="7" fillId="6" borderId="11" xfId="0" applyNumberFormat="1" applyFont="1" applyFill="1" applyBorder="1" applyAlignment="1" applyProtection="1">
      <alignment horizontal="center" vertical="center"/>
    </xf>
    <xf numFmtId="0" fontId="0" fillId="7" borderId="5" xfId="0" applyFont="1" applyFill="1" applyBorder="1" applyAlignment="1">
      <alignment vertical="center"/>
    </xf>
    <xf numFmtId="168" fontId="0" fillId="2" borderId="8" xfId="0" applyNumberFormat="1" applyFont="1" applyFill="1" applyBorder="1" applyAlignment="1" applyProtection="1">
      <alignment horizontal="left" vertical="center" wrapText="1"/>
    </xf>
    <xf numFmtId="168" fontId="0" fillId="2" borderId="13" xfId="0" applyNumberFormat="1" applyFont="1" applyFill="1" applyBorder="1" applyAlignment="1" applyProtection="1">
      <alignment horizontal="left" vertical="center" wrapText="1"/>
    </xf>
    <xf numFmtId="168" fontId="0" fillId="2" borderId="11" xfId="0" applyNumberFormat="1" applyFont="1" applyFill="1" applyBorder="1" applyAlignment="1" applyProtection="1">
      <alignment horizontal="left" vertical="center" wrapText="1"/>
    </xf>
    <xf numFmtId="2" fontId="0" fillId="2" borderId="13" xfId="0" applyNumberFormat="1" applyFont="1" applyFill="1" applyBorder="1" applyAlignment="1" applyProtection="1">
      <alignment horizontal="center" vertical="center"/>
    </xf>
    <xf numFmtId="4" fontId="0" fillId="2" borderId="8" xfId="0" applyNumberFormat="1" applyFont="1" applyFill="1" applyBorder="1" applyAlignment="1" applyProtection="1">
      <alignment horizontal="center" vertical="center"/>
    </xf>
    <xf numFmtId="4" fontId="0" fillId="2" borderId="13" xfId="0" applyNumberFormat="1" applyFont="1" applyFill="1" applyBorder="1" applyAlignment="1" applyProtection="1">
      <alignment horizontal="center" vertical="center"/>
    </xf>
    <xf numFmtId="4" fontId="0" fillId="2" borderId="11" xfId="0" applyNumberFormat="1" applyFont="1" applyFill="1" applyBorder="1" applyAlignment="1" applyProtection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169" fontId="11" fillId="0" borderId="4" xfId="0" applyNumberFormat="1" applyFont="1" applyFill="1" applyBorder="1" applyAlignment="1" applyProtection="1">
      <alignment horizontal="center" vertical="center"/>
      <protection locked="0"/>
    </xf>
    <xf numFmtId="169" fontId="11" fillId="0" borderId="12" xfId="0" applyNumberFormat="1" applyFont="1" applyFill="1" applyBorder="1" applyAlignment="1" applyProtection="1">
      <alignment horizontal="center" vertical="center"/>
      <protection locked="0"/>
    </xf>
    <xf numFmtId="0" fontId="26" fillId="0" borderId="6" xfId="0" applyFont="1" applyBorder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/>
    </xf>
    <xf numFmtId="0" fontId="26" fillId="0" borderId="21" xfId="0" applyFont="1" applyBorder="1" applyAlignment="1" applyProtection="1">
      <alignment horizontal="center" vertical="center"/>
    </xf>
    <xf numFmtId="0" fontId="26" fillId="0" borderId="7" xfId="0" applyFont="1" applyBorder="1" applyAlignment="1" applyProtection="1">
      <alignment horizontal="center" vertical="center"/>
    </xf>
    <xf numFmtId="0" fontId="26" fillId="0" borderId="14" xfId="0" applyFont="1" applyBorder="1" applyAlignment="1" applyProtection="1">
      <alignment horizontal="center" vertical="center"/>
    </xf>
    <xf numFmtId="0" fontId="26" fillId="0" borderId="22" xfId="0" applyFont="1" applyBorder="1" applyAlignment="1" applyProtection="1">
      <alignment horizontal="center" vertical="center"/>
    </xf>
    <xf numFmtId="168" fontId="7" fillId="7" borderId="5" xfId="0" applyNumberFormat="1" applyFont="1" applyFill="1" applyBorder="1" applyAlignment="1" applyProtection="1">
      <alignment horizontal="center" vertical="top" wrapText="1"/>
    </xf>
    <xf numFmtId="168" fontId="0" fillId="2" borderId="5" xfId="0" applyNumberFormat="1" applyFont="1" applyFill="1" applyBorder="1" applyAlignment="1" applyProtection="1">
      <alignment horizontal="left" vertical="top" wrapText="1"/>
    </xf>
    <xf numFmtId="0" fontId="0" fillId="2" borderId="5" xfId="0" applyFont="1" applyFill="1" applyBorder="1" applyAlignment="1" applyProtection="1">
      <alignment horizontal="left" vertical="center"/>
    </xf>
    <xf numFmtId="0" fontId="0" fillId="2" borderId="13" xfId="0" applyFont="1" applyFill="1" applyBorder="1" applyAlignment="1" applyProtection="1">
      <alignment horizontal="center" vertical="center"/>
    </xf>
    <xf numFmtId="0" fontId="0" fillId="2" borderId="11" xfId="0" applyFont="1" applyFill="1" applyBorder="1" applyAlignment="1" applyProtection="1">
      <alignment horizontal="center" vertical="center"/>
    </xf>
    <xf numFmtId="168" fontId="0" fillId="2" borderId="8" xfId="0" applyNumberFormat="1" applyFont="1" applyFill="1" applyBorder="1" applyAlignment="1" applyProtection="1">
      <alignment horizontal="center" vertical="center"/>
    </xf>
    <xf numFmtId="0" fontId="7" fillId="6" borderId="5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left" vertical="center" wrapText="1"/>
    </xf>
    <xf numFmtId="2" fontId="7" fillId="0" borderId="8" xfId="0" applyNumberFormat="1" applyFont="1" applyFill="1" applyBorder="1" applyAlignment="1" applyProtection="1">
      <alignment horizontal="center" vertical="center"/>
    </xf>
    <xf numFmtId="2" fontId="7" fillId="0" borderId="11" xfId="0" applyNumberFormat="1" applyFont="1" applyFill="1" applyBorder="1" applyAlignment="1" applyProtection="1">
      <alignment horizontal="center" vertical="center"/>
    </xf>
    <xf numFmtId="168" fontId="0" fillId="0" borderId="8" xfId="0" applyNumberFormat="1" applyFont="1" applyFill="1" applyBorder="1" applyAlignment="1" applyProtection="1">
      <alignment horizontal="center" vertical="center" wrapText="1"/>
    </xf>
    <xf numFmtId="168" fontId="0" fillId="0" borderId="13" xfId="0" applyNumberFormat="1" applyFont="1" applyFill="1" applyBorder="1" applyAlignment="1" applyProtection="1">
      <alignment horizontal="center" vertical="center" wrapText="1"/>
    </xf>
    <xf numFmtId="168" fontId="0" fillId="0" borderId="11" xfId="0" applyNumberFormat="1" applyFont="1" applyFill="1" applyBorder="1" applyAlignment="1" applyProtection="1">
      <alignment horizontal="center" vertical="center" wrapText="1"/>
    </xf>
    <xf numFmtId="0" fontId="21" fillId="0" borderId="8" xfId="0" applyFont="1" applyBorder="1" applyAlignment="1" applyProtection="1">
      <alignment horizontal="center" vertical="center"/>
    </xf>
    <xf numFmtId="0" fontId="21" fillId="0" borderId="13" xfId="0" applyFont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center" vertical="center"/>
    </xf>
    <xf numFmtId="0" fontId="26" fillId="0" borderId="6" xfId="0" applyFont="1" applyBorder="1" applyAlignment="1">
      <alignment horizontal="center" vertical="center" wrapText="1"/>
    </xf>
    <xf numFmtId="0" fontId="26" fillId="0" borderId="16" xfId="0" applyFont="1" applyBorder="1" applyAlignment="1">
      <alignment horizontal="center" vertical="center" wrapText="1"/>
    </xf>
    <xf numFmtId="0" fontId="26" fillId="0" borderId="21" xfId="0" applyFont="1" applyBorder="1" applyAlignment="1">
      <alignment horizontal="center" vertical="center" wrapText="1"/>
    </xf>
    <xf numFmtId="0" fontId="26" fillId="0" borderId="26" xfId="0" applyFont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5" xfId="0" applyFont="1" applyBorder="1" applyAlignment="1">
      <alignment horizontal="center" vertical="center" wrapText="1"/>
    </xf>
    <xf numFmtId="170" fontId="26" fillId="0" borderId="4" xfId="0" applyNumberFormat="1" applyFont="1" applyBorder="1" applyAlignment="1">
      <alignment horizontal="center" vertical="center" wrapText="1"/>
    </xf>
    <xf numFmtId="170" fontId="26" fillId="0" borderId="23" xfId="0" applyNumberFormat="1" applyFont="1" applyBorder="1" applyAlignment="1">
      <alignment horizontal="center" vertical="center" wrapText="1"/>
    </xf>
    <xf numFmtId="170" fontId="26" fillId="0" borderId="12" xfId="0" applyNumberFormat="1" applyFont="1" applyBorder="1" applyAlignment="1">
      <alignment horizontal="center" vertical="center" wrapText="1"/>
    </xf>
    <xf numFmtId="169" fontId="11" fillId="0" borderId="23" xfId="0" applyNumberFormat="1" applyFont="1" applyFill="1" applyBorder="1" applyAlignment="1" applyProtection="1">
      <alignment horizontal="center" vertical="center"/>
      <protection locked="0"/>
    </xf>
    <xf numFmtId="164" fontId="1" fillId="0" borderId="4" xfId="1" applyFill="1" applyBorder="1" applyAlignment="1">
      <alignment horizontal="center" vertical="center" wrapText="1"/>
    </xf>
    <xf numFmtId="164" fontId="1" fillId="0" borderId="23" xfId="1" applyFill="1" applyBorder="1" applyAlignment="1">
      <alignment horizontal="center" vertical="center" wrapText="1"/>
    </xf>
    <xf numFmtId="164" fontId="1" fillId="0" borderId="12" xfId="1" applyFill="1" applyBorder="1" applyAlignment="1">
      <alignment horizontal="center" vertical="center" wrapText="1"/>
    </xf>
    <xf numFmtId="1" fontId="15" fillId="0" borderId="23" xfId="19" applyNumberFormat="1" applyFont="1" applyFill="1" applyBorder="1" applyAlignment="1" applyProtection="1">
      <alignment horizontal="center" vertical="center"/>
    </xf>
    <xf numFmtId="1" fontId="15" fillId="0" borderId="12" xfId="19" applyNumberFormat="1" applyFont="1" applyFill="1" applyBorder="1" applyAlignment="1" applyProtection="1">
      <alignment horizontal="center" vertical="center"/>
    </xf>
    <xf numFmtId="0" fontId="15" fillId="0" borderId="23" xfId="0" applyFont="1" applyFill="1" applyBorder="1" applyAlignment="1" applyProtection="1">
      <alignment horizontal="center" vertical="center" wrapText="1"/>
    </xf>
    <xf numFmtId="0" fontId="15" fillId="0" borderId="12" xfId="0" applyFont="1" applyFill="1" applyBorder="1" applyAlignment="1" applyProtection="1">
      <alignment horizontal="center" vertical="center" wrapText="1"/>
    </xf>
    <xf numFmtId="168" fontId="7" fillId="6" borderId="5" xfId="0" applyNumberFormat="1" applyFont="1" applyFill="1" applyBorder="1" applyAlignment="1" applyProtection="1">
      <alignment horizontal="left" vertical="center"/>
    </xf>
    <xf numFmtId="168" fontId="7" fillId="6" borderId="5" xfId="0" applyNumberFormat="1" applyFont="1" applyFill="1" applyBorder="1" applyAlignment="1" applyProtection="1">
      <alignment horizontal="left" vertical="center" wrapText="1"/>
    </xf>
    <xf numFmtId="168" fontId="7" fillId="2" borderId="0" xfId="0" applyNumberFormat="1" applyFont="1" applyFill="1" applyBorder="1" applyAlignment="1" applyProtection="1">
      <alignment horizontal="center" vertical="top" wrapText="1"/>
    </xf>
    <xf numFmtId="2" fontId="0" fillId="2" borderId="0" xfId="0" applyNumberFormat="1" applyFont="1" applyFill="1" applyBorder="1" applyAlignment="1" applyProtection="1">
      <alignment horizontal="center" vertical="center"/>
    </xf>
    <xf numFmtId="0" fontId="21" fillId="0" borderId="5" xfId="0" applyFont="1" applyBorder="1" applyAlignment="1" applyProtection="1">
      <alignment horizontal="center" vertical="center"/>
    </xf>
    <xf numFmtId="172" fontId="26" fillId="0" borderId="4" xfId="0" applyNumberFormat="1" applyFont="1" applyFill="1" applyBorder="1" applyAlignment="1" applyProtection="1">
      <alignment horizontal="center" vertical="center"/>
    </xf>
    <xf numFmtId="172" fontId="26" fillId="0" borderId="12" xfId="0" applyNumberFormat="1" applyFont="1" applyFill="1" applyBorder="1" applyAlignment="1" applyProtection="1">
      <alignment horizontal="center" vertical="center"/>
    </xf>
    <xf numFmtId="0" fontId="22" fillId="0" borderId="0" xfId="0" applyFont="1" applyFill="1" applyBorder="1" applyAlignment="1" applyProtection="1">
      <alignment horizontal="center"/>
    </xf>
    <xf numFmtId="4" fontId="0" fillId="2" borderId="5" xfId="0" applyNumberFormat="1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0" borderId="24" xfId="0" applyFont="1" applyBorder="1" applyAlignment="1">
      <alignment horizontal="center" vertical="center"/>
    </xf>
    <xf numFmtId="0" fontId="7" fillId="10" borderId="5" xfId="0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</cellXfs>
  <cellStyles count="20">
    <cellStyle name="Moeda" xfId="1" builtinId="4"/>
    <cellStyle name="Moeda 2" xfId="2"/>
    <cellStyle name="Moeda 2 2" xfId="3"/>
    <cellStyle name="Moeda 3" xfId="4"/>
    <cellStyle name="Moeda 4" xfId="5"/>
    <cellStyle name="Normal" xfId="0" builtinId="0"/>
    <cellStyle name="Normal 2" xfId="6"/>
    <cellStyle name="Normal 3" xfId="7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205"/>
  <sheetViews>
    <sheetView showGridLines="0" tabSelected="1" zoomScale="110" zoomScaleNormal="110" workbookViewId="0">
      <selection activeCell="J69" sqref="J69:L69"/>
    </sheetView>
  </sheetViews>
  <sheetFormatPr defaultRowHeight="12.75"/>
  <cols>
    <col min="1" max="1" width="9.14062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10.42578125" customWidth="1"/>
    <col min="10" max="10" width="11.5703125" customWidth="1"/>
    <col min="11" max="11" width="14.42578125" bestFit="1" customWidth="1"/>
    <col min="12" max="12" width="10.7109375" customWidth="1"/>
  </cols>
  <sheetData>
    <row r="2" spans="2:12" ht="27" customHeight="1">
      <c r="B2" s="126" t="s">
        <v>162</v>
      </c>
      <c r="C2" s="126"/>
      <c r="D2" s="126"/>
      <c r="E2" s="126"/>
      <c r="F2" s="126"/>
      <c r="G2" s="126"/>
      <c r="H2" s="126"/>
      <c r="I2" s="126"/>
      <c r="J2" s="126"/>
      <c r="K2" s="126"/>
      <c r="L2" s="126"/>
    </row>
    <row r="3" spans="2:12">
      <c r="B3" s="127" t="s">
        <v>163</v>
      </c>
      <c r="C3" s="127"/>
      <c r="D3" s="127"/>
      <c r="E3" s="127"/>
      <c r="F3" s="127"/>
      <c r="G3" s="155" t="s">
        <v>202</v>
      </c>
      <c r="H3" s="155"/>
      <c r="I3" s="155"/>
      <c r="J3" s="155"/>
      <c r="K3" s="155"/>
      <c r="L3" s="156"/>
    </row>
    <row r="4" spans="2:12" ht="12.75" customHeight="1">
      <c r="B4" s="127" t="s">
        <v>164</v>
      </c>
      <c r="C4" s="127"/>
      <c r="D4" s="127"/>
      <c r="E4" s="127"/>
      <c r="F4" s="127"/>
      <c r="G4" s="155"/>
      <c r="H4" s="155"/>
      <c r="I4" s="155"/>
      <c r="J4" s="155"/>
      <c r="K4" s="155"/>
      <c r="L4" s="156"/>
    </row>
    <row r="5" spans="2:12" ht="12.75" customHeight="1">
      <c r="B5" s="127" t="s">
        <v>165</v>
      </c>
      <c r="C5" s="127"/>
      <c r="D5" s="127"/>
      <c r="E5" s="127"/>
      <c r="F5" s="127"/>
      <c r="G5" s="157"/>
      <c r="H5" s="155"/>
      <c r="I5" s="156"/>
      <c r="J5" s="67" t="s">
        <v>166</v>
      </c>
      <c r="K5" s="158"/>
      <c r="L5" s="159"/>
    </row>
    <row r="6" spans="2:12" ht="12.75" customHeight="1">
      <c r="B6" s="160" t="s">
        <v>167</v>
      </c>
      <c r="C6" s="160"/>
      <c r="D6" s="160"/>
      <c r="E6" s="160"/>
      <c r="F6" s="160"/>
      <c r="G6" s="155" t="s">
        <v>203</v>
      </c>
      <c r="H6" s="155"/>
      <c r="I6" s="155"/>
      <c r="J6" s="155"/>
      <c r="K6" s="155"/>
      <c r="L6" s="156"/>
    </row>
    <row r="7" spans="2:12">
      <c r="B7" s="1"/>
      <c r="C7" s="22"/>
      <c r="D7" s="4"/>
      <c r="E7" s="4"/>
      <c r="F7" s="4"/>
      <c r="G7" s="2"/>
      <c r="H7" s="1"/>
      <c r="I7" s="1"/>
      <c r="J7" s="1"/>
      <c r="K7" s="1"/>
      <c r="L7" s="1"/>
    </row>
    <row r="8" spans="2:12">
      <c r="B8" s="126" t="s">
        <v>37</v>
      </c>
      <c r="C8" s="126"/>
      <c r="D8" s="126"/>
      <c r="E8" s="126"/>
      <c r="F8" s="126"/>
      <c r="G8" s="126"/>
      <c r="H8" s="126"/>
      <c r="I8" s="126"/>
      <c r="J8" s="126"/>
      <c r="K8" s="126"/>
      <c r="L8" s="126"/>
    </row>
    <row r="9" spans="2:12">
      <c r="B9" s="68" t="s">
        <v>168</v>
      </c>
      <c r="C9" s="122" t="s">
        <v>38</v>
      </c>
      <c r="D9" s="122"/>
      <c r="E9" s="122"/>
      <c r="F9" s="122"/>
      <c r="G9" s="122"/>
      <c r="H9" s="122"/>
      <c r="I9" s="122"/>
      <c r="J9" s="123" t="s">
        <v>204</v>
      </c>
      <c r="K9" s="123"/>
      <c r="L9" s="123"/>
    </row>
    <row r="10" spans="2:12">
      <c r="B10" s="68" t="s">
        <v>168</v>
      </c>
      <c r="C10" s="122" t="s">
        <v>39</v>
      </c>
      <c r="D10" s="122"/>
      <c r="E10" s="122"/>
      <c r="F10" s="122"/>
      <c r="G10" s="122"/>
      <c r="H10" s="122"/>
      <c r="I10" s="122"/>
      <c r="J10" s="123">
        <v>2022</v>
      </c>
      <c r="K10" s="123"/>
      <c r="L10" s="123"/>
    </row>
    <row r="11" spans="2:12">
      <c r="B11" s="68" t="s">
        <v>168</v>
      </c>
      <c r="C11" s="122" t="s">
        <v>40</v>
      </c>
      <c r="D11" s="122"/>
      <c r="E11" s="122"/>
      <c r="F11" s="122"/>
      <c r="G11" s="122"/>
      <c r="H11" s="122"/>
      <c r="I11" s="122"/>
      <c r="J11" s="123">
        <v>12</v>
      </c>
      <c r="K11" s="123"/>
      <c r="L11" s="123"/>
    </row>
    <row r="12" spans="2:12">
      <c r="B12" s="68" t="s">
        <v>168</v>
      </c>
      <c r="C12" s="122" t="s">
        <v>126</v>
      </c>
      <c r="D12" s="122"/>
      <c r="E12" s="122"/>
      <c r="F12" s="122"/>
      <c r="G12" s="122"/>
      <c r="H12" s="122"/>
      <c r="I12" s="122"/>
      <c r="J12" s="124" t="s">
        <v>205</v>
      </c>
      <c r="K12" s="125"/>
      <c r="L12" s="125"/>
    </row>
    <row r="13" spans="2:12">
      <c r="B13" s="1"/>
      <c r="C13" s="3"/>
      <c r="D13" s="4"/>
      <c r="E13" s="4"/>
      <c r="F13" s="4"/>
      <c r="G13" s="2"/>
      <c r="H13" s="1"/>
      <c r="I13" s="1"/>
      <c r="J13" s="1"/>
      <c r="K13" s="1"/>
      <c r="L13" s="1"/>
    </row>
    <row r="14" spans="2:12" ht="12" customHeight="1">
      <c r="B14" s="126" t="s">
        <v>41</v>
      </c>
      <c r="C14" s="126"/>
      <c r="D14" s="126"/>
      <c r="E14" s="126"/>
      <c r="F14" s="126"/>
      <c r="G14" s="126"/>
      <c r="H14" s="126"/>
      <c r="I14" s="126"/>
      <c r="J14" s="126"/>
      <c r="K14" s="126"/>
      <c r="L14" s="126"/>
    </row>
    <row r="15" spans="2:12" ht="25.5">
      <c r="B15" s="127" t="s">
        <v>42</v>
      </c>
      <c r="C15" s="127"/>
      <c r="D15" s="127"/>
      <c r="E15" s="127"/>
      <c r="F15" s="127"/>
      <c r="G15" s="127"/>
      <c r="H15" s="127"/>
      <c r="I15" s="127"/>
      <c r="J15" s="69" t="s">
        <v>43</v>
      </c>
      <c r="K15" s="126" t="s">
        <v>94</v>
      </c>
      <c r="L15" s="126"/>
    </row>
    <row r="16" spans="2:12" ht="14.25">
      <c r="B16" s="127" t="s">
        <v>116</v>
      </c>
      <c r="C16" s="127"/>
      <c r="D16" s="127"/>
      <c r="E16" s="127"/>
      <c r="F16" s="127"/>
      <c r="G16" s="127"/>
      <c r="H16" s="127"/>
      <c r="I16" s="127"/>
      <c r="J16" s="39" t="s">
        <v>117</v>
      </c>
      <c r="K16" s="128">
        <v>347.98</v>
      </c>
      <c r="L16" s="128"/>
    </row>
    <row r="17" spans="2:12" ht="14.25">
      <c r="B17" s="127" t="s">
        <v>118</v>
      </c>
      <c r="C17" s="127"/>
      <c r="D17" s="127"/>
      <c r="E17" s="127"/>
      <c r="F17" s="127"/>
      <c r="G17" s="127"/>
      <c r="H17" s="127"/>
      <c r="I17" s="127"/>
      <c r="J17" s="39" t="s">
        <v>117</v>
      </c>
      <c r="K17" s="128">
        <v>0</v>
      </c>
      <c r="L17" s="128"/>
    </row>
    <row r="18" spans="2:12" ht="14.25">
      <c r="B18" s="127" t="s">
        <v>119</v>
      </c>
      <c r="C18" s="127"/>
      <c r="D18" s="127"/>
      <c r="E18" s="127"/>
      <c r="F18" s="127"/>
      <c r="G18" s="127"/>
      <c r="H18" s="127"/>
      <c r="I18" s="127"/>
      <c r="J18" s="39" t="s">
        <v>117</v>
      </c>
      <c r="K18" s="128">
        <v>0</v>
      </c>
      <c r="L18" s="128"/>
    </row>
    <row r="19" spans="2:12" ht="14.25">
      <c r="B19" s="127" t="s">
        <v>120</v>
      </c>
      <c r="C19" s="127"/>
      <c r="D19" s="127"/>
      <c r="E19" s="127"/>
      <c r="F19" s="127"/>
      <c r="G19" s="127"/>
      <c r="H19" s="127"/>
      <c r="I19" s="127"/>
      <c r="J19" s="39" t="s">
        <v>117</v>
      </c>
      <c r="K19" s="128">
        <v>0</v>
      </c>
      <c r="L19" s="128"/>
    </row>
    <row r="20" spans="2:12">
      <c r="B20" s="1"/>
      <c r="C20" s="3"/>
      <c r="D20" s="4"/>
      <c r="E20" s="4"/>
      <c r="F20" s="4"/>
      <c r="G20" s="2"/>
      <c r="H20" s="1"/>
      <c r="I20" s="1"/>
      <c r="J20" s="1"/>
      <c r="K20" s="1"/>
      <c r="L20" s="1"/>
    </row>
    <row r="21" spans="2:12">
      <c r="B21" s="129" t="s">
        <v>169</v>
      </c>
      <c r="C21" s="129"/>
      <c r="D21" s="129"/>
      <c r="E21" s="129"/>
      <c r="F21" s="129"/>
      <c r="G21" s="129"/>
      <c r="H21" s="129"/>
      <c r="I21" s="129"/>
      <c r="J21" s="129"/>
      <c r="K21" s="129"/>
      <c r="L21" s="129"/>
    </row>
    <row r="22" spans="2:12"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</row>
    <row r="23" spans="2:12">
      <c r="B23" s="126" t="s">
        <v>44</v>
      </c>
      <c r="C23" s="126"/>
      <c r="D23" s="126"/>
      <c r="E23" s="126"/>
      <c r="F23" s="126"/>
      <c r="G23" s="126"/>
      <c r="H23" s="126"/>
      <c r="I23" s="126"/>
      <c r="J23" s="126"/>
      <c r="K23" s="126"/>
      <c r="L23" s="126"/>
    </row>
    <row r="24" spans="2:12" ht="25.5" customHeight="1">
      <c r="B24" s="70">
        <v>1</v>
      </c>
      <c r="C24" s="122" t="s">
        <v>95</v>
      </c>
      <c r="D24" s="122"/>
      <c r="E24" s="122"/>
      <c r="F24" s="122"/>
      <c r="G24" s="122"/>
      <c r="H24" s="122"/>
      <c r="I24" s="122"/>
      <c r="J24" s="161" t="s">
        <v>176</v>
      </c>
      <c r="K24" s="161"/>
      <c r="L24" s="161"/>
    </row>
    <row r="25" spans="2:12">
      <c r="B25" s="71">
        <v>2</v>
      </c>
      <c r="C25" s="122" t="s">
        <v>45</v>
      </c>
      <c r="D25" s="122"/>
      <c r="E25" s="122"/>
      <c r="F25" s="122"/>
      <c r="G25" s="122"/>
      <c r="H25" s="122"/>
      <c r="I25" s="122"/>
      <c r="J25" s="124" t="s">
        <v>135</v>
      </c>
      <c r="K25" s="124"/>
      <c r="L25" s="124"/>
    </row>
    <row r="26" spans="2:12">
      <c r="B26" s="71">
        <v>3</v>
      </c>
      <c r="C26" s="122" t="s">
        <v>1</v>
      </c>
      <c r="D26" s="122"/>
      <c r="E26" s="122"/>
      <c r="F26" s="122"/>
      <c r="G26" s="122"/>
      <c r="H26" s="122"/>
      <c r="I26" s="122"/>
      <c r="J26" s="163">
        <v>1212.03</v>
      </c>
      <c r="K26" s="163"/>
      <c r="L26" s="163"/>
    </row>
    <row r="27" spans="2:12" ht="27" customHeight="1">
      <c r="B27" s="71">
        <v>4</v>
      </c>
      <c r="C27" s="122" t="s">
        <v>46</v>
      </c>
      <c r="D27" s="122"/>
      <c r="E27" s="122"/>
      <c r="F27" s="122"/>
      <c r="G27" s="122"/>
      <c r="H27" s="122"/>
      <c r="I27" s="122"/>
      <c r="J27" s="124" t="s">
        <v>160</v>
      </c>
      <c r="K27" s="124"/>
      <c r="L27" s="124"/>
    </row>
    <row r="28" spans="2:12">
      <c r="B28" s="71">
        <v>5</v>
      </c>
      <c r="C28" s="122" t="s">
        <v>47</v>
      </c>
      <c r="D28" s="122"/>
      <c r="E28" s="122"/>
      <c r="F28" s="122"/>
      <c r="G28" s="122"/>
      <c r="H28" s="122"/>
      <c r="I28" s="122"/>
      <c r="J28" s="166" t="s">
        <v>179</v>
      </c>
      <c r="K28" s="166"/>
      <c r="L28" s="166"/>
    </row>
    <row r="29" spans="2:12">
      <c r="B29" s="72">
        <v>6</v>
      </c>
      <c r="C29" s="122" t="s">
        <v>0</v>
      </c>
      <c r="D29" s="122"/>
      <c r="E29" s="122"/>
      <c r="F29" s="122"/>
      <c r="G29" s="122"/>
      <c r="H29" s="122"/>
      <c r="I29" s="122"/>
      <c r="J29" s="167">
        <v>22</v>
      </c>
      <c r="K29" s="167"/>
      <c r="L29" s="167"/>
    </row>
    <row r="30" spans="2:12">
      <c r="B30" s="72">
        <v>7</v>
      </c>
      <c r="C30" s="122" t="s">
        <v>123</v>
      </c>
      <c r="D30" s="122"/>
      <c r="E30" s="122"/>
      <c r="F30" s="122"/>
      <c r="G30" s="122"/>
      <c r="H30" s="122"/>
      <c r="I30" s="122"/>
      <c r="J30" s="162">
        <v>4.4000000000000004</v>
      </c>
      <c r="K30" s="162"/>
      <c r="L30" s="162"/>
    </row>
    <row r="31" spans="2:12">
      <c r="B31" s="72">
        <v>8</v>
      </c>
      <c r="C31" s="122" t="s">
        <v>177</v>
      </c>
      <c r="D31" s="122"/>
      <c r="E31" s="122"/>
      <c r="F31" s="122"/>
      <c r="G31" s="122"/>
      <c r="H31" s="122"/>
      <c r="I31" s="122"/>
      <c r="J31" s="162">
        <v>13.1</v>
      </c>
      <c r="K31" s="162"/>
      <c r="L31" s="162"/>
    </row>
    <row r="32" spans="2:12" ht="12" customHeight="1">
      <c r="B32" s="1"/>
      <c r="C32" s="1"/>
      <c r="D32" s="5"/>
      <c r="E32" s="5"/>
      <c r="F32" s="5"/>
      <c r="G32" s="2"/>
      <c r="H32" s="1"/>
      <c r="I32" s="1"/>
      <c r="J32" s="1"/>
      <c r="K32" s="1"/>
      <c r="L32" s="1"/>
    </row>
    <row r="33" spans="2:12" ht="9" customHeight="1">
      <c r="B33" s="1"/>
      <c r="C33" s="1"/>
      <c r="D33" s="5"/>
      <c r="E33" s="5"/>
      <c r="F33" s="5"/>
      <c r="G33" s="2"/>
      <c r="H33" s="1"/>
      <c r="I33" s="1"/>
      <c r="J33" s="1"/>
      <c r="K33" s="1"/>
      <c r="L33" s="1"/>
    </row>
    <row r="34" spans="2:12">
      <c r="B34" s="164" t="s">
        <v>55</v>
      </c>
      <c r="C34" s="164"/>
      <c r="D34" s="164"/>
      <c r="E34" s="164"/>
      <c r="F34" s="164"/>
      <c r="G34" s="164"/>
      <c r="H34" s="164"/>
      <c r="I34" s="164"/>
      <c r="J34" s="164"/>
      <c r="K34" s="164"/>
      <c r="L34" s="164"/>
    </row>
    <row r="35" spans="2:12">
      <c r="B35" s="165" t="s">
        <v>2</v>
      </c>
      <c r="C35" s="165"/>
      <c r="D35" s="165"/>
      <c r="E35" s="165"/>
      <c r="F35" s="165"/>
      <c r="G35" s="165"/>
      <c r="H35" s="165"/>
      <c r="I35" s="165"/>
      <c r="J35" s="165" t="s">
        <v>56</v>
      </c>
      <c r="K35" s="165"/>
      <c r="L35" s="165"/>
    </row>
    <row r="36" spans="2:12">
      <c r="B36" s="72" t="s">
        <v>48</v>
      </c>
      <c r="C36" s="168" t="s">
        <v>57</v>
      </c>
      <c r="D36" s="168"/>
      <c r="E36" s="168"/>
      <c r="F36" s="168"/>
      <c r="G36" s="168"/>
      <c r="H36" s="168"/>
      <c r="I36" s="168"/>
      <c r="J36" s="169">
        <f>$J$26</f>
        <v>1212.03</v>
      </c>
      <c r="K36" s="170"/>
      <c r="L36" s="170"/>
    </row>
    <row r="37" spans="2:12">
      <c r="B37" s="80" t="s">
        <v>49</v>
      </c>
      <c r="C37" s="168" t="s">
        <v>58</v>
      </c>
      <c r="D37" s="168"/>
      <c r="E37" s="168"/>
      <c r="F37" s="168"/>
      <c r="G37" s="168"/>
      <c r="H37" s="168"/>
      <c r="I37" s="168"/>
      <c r="J37" s="171"/>
      <c r="K37" s="171"/>
      <c r="L37" s="171"/>
    </row>
    <row r="38" spans="2:12">
      <c r="B38" s="72" t="s">
        <v>50</v>
      </c>
      <c r="C38" s="168" t="s">
        <v>59</v>
      </c>
      <c r="D38" s="168"/>
      <c r="E38" s="168"/>
      <c r="F38" s="168"/>
      <c r="G38" s="168"/>
      <c r="H38" s="168"/>
      <c r="I38" s="168"/>
      <c r="J38" s="171"/>
      <c r="K38" s="171"/>
      <c r="L38" s="171"/>
    </row>
    <row r="39" spans="2:12">
      <c r="B39" s="72" t="s">
        <v>51</v>
      </c>
      <c r="C39" s="168" t="s">
        <v>60</v>
      </c>
      <c r="D39" s="168"/>
      <c r="E39" s="168"/>
      <c r="F39" s="168"/>
      <c r="G39" s="168"/>
      <c r="H39" s="168"/>
      <c r="I39" s="168"/>
      <c r="J39" s="172"/>
      <c r="K39" s="172"/>
      <c r="L39" s="172"/>
    </row>
    <row r="40" spans="2:12">
      <c r="B40" s="72" t="s">
        <v>52</v>
      </c>
      <c r="C40" s="168" t="s">
        <v>61</v>
      </c>
      <c r="D40" s="168"/>
      <c r="E40" s="168"/>
      <c r="F40" s="168"/>
      <c r="G40" s="168"/>
      <c r="H40" s="168"/>
      <c r="I40" s="168"/>
      <c r="J40" s="172"/>
      <c r="K40" s="172"/>
      <c r="L40" s="172"/>
    </row>
    <row r="41" spans="2:12">
      <c r="B41" s="72" t="s">
        <v>54</v>
      </c>
      <c r="C41" s="168" t="s">
        <v>74</v>
      </c>
      <c r="D41" s="168"/>
      <c r="E41" s="168"/>
      <c r="F41" s="168"/>
      <c r="G41" s="168"/>
      <c r="H41" s="168"/>
      <c r="I41" s="168"/>
      <c r="J41" s="171"/>
      <c r="K41" s="171"/>
      <c r="L41" s="171"/>
    </row>
    <row r="42" spans="2:12">
      <c r="B42" s="142" t="s">
        <v>13</v>
      </c>
      <c r="C42" s="142"/>
      <c r="D42" s="142"/>
      <c r="E42" s="142"/>
      <c r="F42" s="142"/>
      <c r="G42" s="142"/>
      <c r="H42" s="142"/>
      <c r="I42" s="142"/>
      <c r="J42" s="173">
        <f>SUM(J36:L41)</f>
        <v>1212.03</v>
      </c>
      <c r="K42" s="173"/>
      <c r="L42" s="173"/>
    </row>
    <row r="43" spans="2:12">
      <c r="B43" s="1"/>
      <c r="C43" s="174"/>
      <c r="D43" s="174"/>
      <c r="E43" s="174"/>
      <c r="F43" s="174"/>
      <c r="G43" s="2"/>
      <c r="H43" s="1"/>
      <c r="I43" s="1"/>
      <c r="J43" s="1"/>
      <c r="K43" s="1"/>
      <c r="L43" s="1"/>
    </row>
    <row r="44" spans="2:12">
      <c r="B44" s="181" t="s">
        <v>63</v>
      </c>
      <c r="C44" s="181"/>
      <c r="D44" s="181"/>
      <c r="E44" s="181"/>
      <c r="F44" s="181"/>
      <c r="G44" s="181"/>
      <c r="H44" s="181"/>
      <c r="I44" s="181"/>
      <c r="J44" s="181"/>
      <c r="K44" s="181"/>
      <c r="L44" s="181"/>
    </row>
    <row r="45" spans="2:12">
      <c r="B45" s="164" t="s">
        <v>64</v>
      </c>
      <c r="C45" s="164"/>
      <c r="D45" s="164"/>
      <c r="E45" s="164"/>
      <c r="F45" s="164"/>
      <c r="G45" s="164"/>
      <c r="H45" s="164"/>
      <c r="I45" s="164"/>
      <c r="J45" s="164"/>
      <c r="K45" s="164"/>
      <c r="L45" s="164"/>
    </row>
    <row r="46" spans="2:12" ht="27" customHeight="1">
      <c r="B46" s="75" t="s">
        <v>65</v>
      </c>
      <c r="C46" s="142" t="s">
        <v>66</v>
      </c>
      <c r="D46" s="142"/>
      <c r="E46" s="142"/>
      <c r="F46" s="142"/>
      <c r="G46" s="142"/>
      <c r="H46" s="142"/>
      <c r="I46" s="142"/>
      <c r="J46" s="76" t="s">
        <v>125</v>
      </c>
      <c r="K46" s="177" t="s">
        <v>56</v>
      </c>
      <c r="L46" s="178"/>
    </row>
    <row r="47" spans="2:12">
      <c r="B47" s="75" t="s">
        <v>48</v>
      </c>
      <c r="C47" s="141" t="s">
        <v>124</v>
      </c>
      <c r="D47" s="141"/>
      <c r="E47" s="141"/>
      <c r="F47" s="141"/>
      <c r="G47" s="141"/>
      <c r="H47" s="141"/>
      <c r="I47" s="141"/>
      <c r="J47" s="63">
        <v>8.3299999999999999E-2</v>
      </c>
      <c r="K47" s="180">
        <f>$J$42*J47</f>
        <v>100.96209899999999</v>
      </c>
      <c r="L47" s="180"/>
    </row>
    <row r="48" spans="2:12">
      <c r="B48" s="75" t="s">
        <v>49</v>
      </c>
      <c r="C48" s="141" t="s">
        <v>136</v>
      </c>
      <c r="D48" s="141"/>
      <c r="E48" s="141"/>
      <c r="F48" s="141"/>
      <c r="G48" s="141"/>
      <c r="H48" s="141"/>
      <c r="I48" s="141"/>
      <c r="J48" s="63">
        <v>0.121</v>
      </c>
      <c r="K48" s="180">
        <f>$J$42*J48</f>
        <v>146.65563</v>
      </c>
      <c r="L48" s="180"/>
    </row>
    <row r="49" spans="2:12" ht="12.75" customHeight="1">
      <c r="B49" s="142" t="s">
        <v>13</v>
      </c>
      <c r="C49" s="142"/>
      <c r="D49" s="142"/>
      <c r="E49" s="142"/>
      <c r="F49" s="142"/>
      <c r="G49" s="142"/>
      <c r="H49" s="142"/>
      <c r="I49" s="142"/>
      <c r="J49" s="77">
        <f>SUM(J47:J48)</f>
        <v>0.20429999999999998</v>
      </c>
      <c r="K49" s="179">
        <f>K47+K48</f>
        <v>247.617729</v>
      </c>
      <c r="L49" s="179"/>
    </row>
    <row r="50" spans="2:12" ht="12.75" customHeight="1"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</row>
    <row r="51" spans="2:12">
      <c r="B51" s="52"/>
      <c r="C51" s="52"/>
      <c r="D51" s="52"/>
      <c r="E51" s="52"/>
      <c r="F51" s="52"/>
      <c r="G51" s="52"/>
      <c r="H51" s="52"/>
      <c r="I51" s="52"/>
      <c r="J51" s="52"/>
      <c r="K51" s="52"/>
      <c r="L51" s="52"/>
    </row>
    <row r="52" spans="2:12" ht="6" customHeight="1">
      <c r="B52" s="23"/>
      <c r="C52" s="23"/>
      <c r="D52" s="23"/>
      <c r="E52" s="23"/>
      <c r="F52" s="23"/>
      <c r="G52" s="2"/>
      <c r="H52" s="1"/>
      <c r="I52" s="1"/>
      <c r="J52" s="1"/>
      <c r="K52" s="1"/>
      <c r="L52" s="1"/>
    </row>
    <row r="53" spans="2:12">
      <c r="B53" s="175" t="s">
        <v>96</v>
      </c>
      <c r="C53" s="175"/>
      <c r="D53" s="175"/>
      <c r="E53" s="175"/>
      <c r="F53" s="175"/>
      <c r="G53" s="175"/>
      <c r="H53" s="175"/>
      <c r="I53" s="175"/>
      <c r="J53" s="175"/>
      <c r="K53" s="175"/>
      <c r="L53" s="175"/>
    </row>
    <row r="54" spans="2:12" ht="25.5">
      <c r="B54" s="78" t="s">
        <v>67</v>
      </c>
      <c r="C54" s="176" t="s">
        <v>68</v>
      </c>
      <c r="D54" s="176"/>
      <c r="E54" s="176"/>
      <c r="F54" s="176"/>
      <c r="G54" s="176"/>
      <c r="H54" s="176"/>
      <c r="I54" s="176"/>
      <c r="J54" s="76" t="s">
        <v>125</v>
      </c>
      <c r="K54" s="177" t="s">
        <v>56</v>
      </c>
      <c r="L54" s="178"/>
    </row>
    <row r="55" spans="2:12">
      <c r="B55" s="78" t="s">
        <v>48</v>
      </c>
      <c r="C55" s="141" t="s">
        <v>10</v>
      </c>
      <c r="D55" s="141"/>
      <c r="E55" s="141"/>
      <c r="F55" s="141"/>
      <c r="G55" s="141"/>
      <c r="H55" s="141"/>
      <c r="I55" s="141"/>
      <c r="J55" s="49">
        <v>0.2</v>
      </c>
      <c r="K55" s="182">
        <f>ROUND(($J$42+$K$49)*J55,2)</f>
        <v>291.93</v>
      </c>
      <c r="L55" s="182"/>
    </row>
    <row r="56" spans="2:12">
      <c r="B56" s="78" t="s">
        <v>49</v>
      </c>
      <c r="C56" s="141" t="s">
        <v>170</v>
      </c>
      <c r="D56" s="141"/>
      <c r="E56" s="141"/>
      <c r="F56" s="141"/>
      <c r="G56" s="141"/>
      <c r="H56" s="141"/>
      <c r="I56" s="141"/>
      <c r="J56" s="49">
        <v>2.5000000000000001E-2</v>
      </c>
      <c r="K56" s="182">
        <f>ROUND(($J$42+$K$49)*J56,2)</f>
        <v>36.49</v>
      </c>
      <c r="L56" s="182"/>
    </row>
    <row r="57" spans="2:12">
      <c r="B57" s="78" t="s">
        <v>50</v>
      </c>
      <c r="C57" s="141" t="s">
        <v>69</v>
      </c>
      <c r="D57" s="141"/>
      <c r="E57" s="141"/>
      <c r="F57" s="141"/>
      <c r="G57" s="141"/>
      <c r="H57" s="141"/>
      <c r="I57" s="141"/>
      <c r="J57" s="49">
        <v>0.03</v>
      </c>
      <c r="K57" s="182">
        <f t="shared" ref="K57:K62" si="0">ROUND(($J$42+$K$49)*J57,2)</f>
        <v>43.79</v>
      </c>
      <c r="L57" s="182"/>
    </row>
    <row r="58" spans="2:12">
      <c r="B58" s="78" t="s">
        <v>51</v>
      </c>
      <c r="C58" s="141" t="s">
        <v>128</v>
      </c>
      <c r="D58" s="141"/>
      <c r="E58" s="141"/>
      <c r="F58" s="141"/>
      <c r="G58" s="141"/>
      <c r="H58" s="141"/>
      <c r="I58" s="141"/>
      <c r="J58" s="49">
        <v>1.4999999999999999E-2</v>
      </c>
      <c r="K58" s="182">
        <f t="shared" si="0"/>
        <v>21.89</v>
      </c>
      <c r="L58" s="182"/>
    </row>
    <row r="59" spans="2:12">
      <c r="B59" s="78" t="s">
        <v>52</v>
      </c>
      <c r="C59" s="141" t="s">
        <v>129</v>
      </c>
      <c r="D59" s="141"/>
      <c r="E59" s="141"/>
      <c r="F59" s="141"/>
      <c r="G59" s="141"/>
      <c r="H59" s="141"/>
      <c r="I59" s="141"/>
      <c r="J59" s="49">
        <v>0.01</v>
      </c>
      <c r="K59" s="182">
        <f t="shared" si="0"/>
        <v>14.6</v>
      </c>
      <c r="L59" s="182"/>
    </row>
    <row r="60" spans="2:12">
      <c r="B60" s="78" t="s">
        <v>53</v>
      </c>
      <c r="C60" s="141" t="s">
        <v>175</v>
      </c>
      <c r="D60" s="141"/>
      <c r="E60" s="141"/>
      <c r="F60" s="141"/>
      <c r="G60" s="141"/>
      <c r="H60" s="141"/>
      <c r="I60" s="141"/>
      <c r="J60" s="49">
        <v>6.0000000000000001E-3</v>
      </c>
      <c r="K60" s="182">
        <f t="shared" si="0"/>
        <v>8.76</v>
      </c>
      <c r="L60" s="182"/>
    </row>
    <row r="61" spans="2:12">
      <c r="B61" s="78" t="s">
        <v>54</v>
      </c>
      <c r="C61" s="141" t="s">
        <v>11</v>
      </c>
      <c r="D61" s="141"/>
      <c r="E61" s="141"/>
      <c r="F61" s="141"/>
      <c r="G61" s="141"/>
      <c r="H61" s="141"/>
      <c r="I61" s="141"/>
      <c r="J61" s="49">
        <v>2E-3</v>
      </c>
      <c r="K61" s="182">
        <f t="shared" si="0"/>
        <v>2.92</v>
      </c>
      <c r="L61" s="182"/>
    </row>
    <row r="62" spans="2:12">
      <c r="B62" s="78" t="s">
        <v>70</v>
      </c>
      <c r="C62" s="141" t="s">
        <v>12</v>
      </c>
      <c r="D62" s="141"/>
      <c r="E62" s="141"/>
      <c r="F62" s="141"/>
      <c r="G62" s="141"/>
      <c r="H62" s="141"/>
      <c r="I62" s="141"/>
      <c r="J62" s="49">
        <v>0.08</v>
      </c>
      <c r="K62" s="182">
        <f t="shared" si="0"/>
        <v>116.77</v>
      </c>
      <c r="L62" s="182"/>
    </row>
    <row r="63" spans="2:12">
      <c r="B63" s="191" t="s">
        <v>13</v>
      </c>
      <c r="C63" s="192"/>
      <c r="D63" s="192"/>
      <c r="E63" s="192"/>
      <c r="F63" s="192"/>
      <c r="G63" s="192"/>
      <c r="H63" s="192"/>
      <c r="I63" s="193"/>
      <c r="J63" s="79">
        <f>SUM(J55:J62)</f>
        <v>0.36800000000000005</v>
      </c>
      <c r="K63" s="185">
        <f>SUM(K55:L62)</f>
        <v>537.15000000000009</v>
      </c>
      <c r="L63" s="185"/>
    </row>
    <row r="64" spans="2:12">
      <c r="B64" s="6"/>
      <c r="C64" s="186" t="s">
        <v>127</v>
      </c>
      <c r="D64" s="186"/>
      <c r="E64" s="186"/>
      <c r="F64" s="186"/>
      <c r="G64" s="186"/>
      <c r="H64" s="186"/>
      <c r="I64" s="186"/>
      <c r="J64" s="6"/>
      <c r="K64" s="6"/>
      <c r="L64" s="6"/>
    </row>
    <row r="65" spans="2:12" ht="3.75" customHeight="1">
      <c r="B65" s="6"/>
      <c r="C65" s="9"/>
      <c r="D65" s="8"/>
      <c r="E65" s="8"/>
      <c r="F65" s="8"/>
      <c r="G65" s="7"/>
      <c r="H65" s="6"/>
      <c r="I65" s="6"/>
      <c r="J65" s="6"/>
      <c r="K65" s="6"/>
      <c r="L65" s="6"/>
    </row>
    <row r="66" spans="2:12">
      <c r="B66" s="187" t="s">
        <v>71</v>
      </c>
      <c r="C66" s="187"/>
      <c r="D66" s="187"/>
      <c r="E66" s="187"/>
      <c r="F66" s="187"/>
      <c r="G66" s="188"/>
      <c r="H66" s="188"/>
      <c r="I66" s="188"/>
      <c r="J66" s="188"/>
      <c r="K66" s="188"/>
      <c r="L66" s="188"/>
    </row>
    <row r="67" spans="2:12">
      <c r="B67" s="78" t="s">
        <v>72</v>
      </c>
      <c r="C67" s="176" t="s">
        <v>4</v>
      </c>
      <c r="D67" s="176"/>
      <c r="E67" s="176"/>
      <c r="F67" s="176"/>
      <c r="G67" s="176"/>
      <c r="H67" s="176"/>
      <c r="I67" s="176"/>
      <c r="J67" s="176" t="s">
        <v>56</v>
      </c>
      <c r="K67" s="176"/>
      <c r="L67" s="176"/>
    </row>
    <row r="68" spans="2:12">
      <c r="B68" s="78" t="s">
        <v>48</v>
      </c>
      <c r="C68" s="189" t="s">
        <v>5</v>
      </c>
      <c r="D68" s="189"/>
      <c r="E68" s="189"/>
      <c r="F68" s="189"/>
      <c r="G68" s="189"/>
      <c r="H68" s="189"/>
      <c r="I68" s="189"/>
      <c r="J68" s="190">
        <f>($J$30*$J$29*2)-($J$36*6%*(22/30))</f>
        <v>140.27068000000003</v>
      </c>
      <c r="K68" s="190"/>
      <c r="L68" s="190"/>
    </row>
    <row r="69" spans="2:12">
      <c r="B69" s="78" t="s">
        <v>49</v>
      </c>
      <c r="C69" s="183" t="s">
        <v>73</v>
      </c>
      <c r="D69" s="183"/>
      <c r="E69" s="183"/>
      <c r="F69" s="183"/>
      <c r="G69" s="183"/>
      <c r="H69" s="183"/>
      <c r="I69" s="183"/>
      <c r="J69" s="169">
        <f>($J$31*$J$29)</f>
        <v>288.2</v>
      </c>
      <c r="K69" s="169"/>
      <c r="L69" s="169"/>
    </row>
    <row r="70" spans="2:12">
      <c r="B70" s="78" t="s">
        <v>50</v>
      </c>
      <c r="C70" s="184" t="s">
        <v>206</v>
      </c>
      <c r="D70" s="184"/>
      <c r="E70" s="184"/>
      <c r="F70" s="184"/>
      <c r="G70" s="184"/>
      <c r="H70" s="184"/>
      <c r="I70" s="184"/>
      <c r="J70" s="169">
        <v>112.19</v>
      </c>
      <c r="K70" s="169"/>
      <c r="L70" s="169"/>
    </row>
    <row r="71" spans="2:12">
      <c r="B71" s="78" t="s">
        <v>51</v>
      </c>
      <c r="C71" s="184" t="s">
        <v>207</v>
      </c>
      <c r="D71" s="184"/>
      <c r="E71" s="184"/>
      <c r="F71" s="184"/>
      <c r="G71" s="184"/>
      <c r="H71" s="184"/>
      <c r="I71" s="184"/>
      <c r="J71" s="169">
        <v>11.11</v>
      </c>
      <c r="K71" s="169"/>
      <c r="L71" s="169"/>
    </row>
    <row r="72" spans="2:12">
      <c r="B72" s="78" t="s">
        <v>51</v>
      </c>
      <c r="C72" s="184" t="s">
        <v>180</v>
      </c>
      <c r="D72" s="184"/>
      <c r="E72" s="184"/>
      <c r="F72" s="184"/>
      <c r="G72" s="184"/>
      <c r="H72" s="184"/>
      <c r="I72" s="184"/>
      <c r="J72" s="169">
        <v>3.81</v>
      </c>
      <c r="K72" s="169"/>
      <c r="L72" s="169"/>
    </row>
    <row r="73" spans="2:12">
      <c r="B73" s="78" t="s">
        <v>52</v>
      </c>
      <c r="C73" s="134" t="s">
        <v>192</v>
      </c>
      <c r="D73" s="134"/>
      <c r="E73" s="134"/>
      <c r="F73" s="134"/>
      <c r="G73" s="134"/>
      <c r="H73" s="134"/>
      <c r="I73" s="134"/>
      <c r="J73" s="163"/>
      <c r="K73" s="163"/>
      <c r="L73" s="163"/>
    </row>
    <row r="74" spans="2:12">
      <c r="B74" s="176" t="s">
        <v>13</v>
      </c>
      <c r="C74" s="176"/>
      <c r="D74" s="176"/>
      <c r="E74" s="176"/>
      <c r="F74" s="176"/>
      <c r="G74" s="176"/>
      <c r="H74" s="176"/>
      <c r="I74" s="176"/>
      <c r="J74" s="140">
        <f>SUM(J68:L73)</f>
        <v>555.58067999999992</v>
      </c>
      <c r="K74" s="140"/>
      <c r="L74" s="140"/>
    </row>
    <row r="75" spans="2:12" ht="11.25" customHeight="1">
      <c r="B75" s="6"/>
      <c r="C75" s="9"/>
      <c r="D75" s="8"/>
      <c r="E75" s="8"/>
      <c r="F75" s="8"/>
      <c r="G75" s="7"/>
      <c r="H75" s="6"/>
      <c r="I75" s="6"/>
      <c r="J75" s="6"/>
      <c r="K75" s="6"/>
      <c r="L75" s="6"/>
    </row>
    <row r="76" spans="2:12">
      <c r="B76" s="187" t="s">
        <v>75</v>
      </c>
      <c r="C76" s="187"/>
      <c r="D76" s="187"/>
      <c r="E76" s="187"/>
      <c r="F76" s="187"/>
      <c r="G76" s="187"/>
      <c r="H76" s="187"/>
      <c r="I76" s="187"/>
      <c r="J76" s="187"/>
      <c r="K76" s="187"/>
      <c r="L76" s="187"/>
    </row>
    <row r="77" spans="2:12" ht="24" customHeight="1">
      <c r="B77" s="78">
        <v>2</v>
      </c>
      <c r="C77" s="195" t="s">
        <v>78</v>
      </c>
      <c r="D77" s="195"/>
      <c r="E77" s="195"/>
      <c r="F77" s="195"/>
      <c r="G77" s="195"/>
      <c r="H77" s="195"/>
      <c r="I77" s="195"/>
      <c r="J77" s="176" t="s">
        <v>56</v>
      </c>
      <c r="K77" s="176"/>
      <c r="L77" s="176"/>
    </row>
    <row r="78" spans="2:12" ht="27" customHeight="1">
      <c r="B78" s="78" t="s">
        <v>76</v>
      </c>
      <c r="C78" s="255" t="s">
        <v>66</v>
      </c>
      <c r="D78" s="255"/>
      <c r="E78" s="255"/>
      <c r="F78" s="255"/>
      <c r="G78" s="255"/>
      <c r="H78" s="255"/>
      <c r="I78" s="255"/>
      <c r="J78" s="218">
        <f>$K$49</f>
        <v>247.617729</v>
      </c>
      <c r="K78" s="251"/>
      <c r="L78" s="252"/>
    </row>
    <row r="79" spans="2:12">
      <c r="B79" s="78" t="s">
        <v>77</v>
      </c>
      <c r="C79" s="250" t="s">
        <v>68</v>
      </c>
      <c r="D79" s="250"/>
      <c r="E79" s="250"/>
      <c r="F79" s="250"/>
      <c r="G79" s="250"/>
      <c r="H79" s="250"/>
      <c r="I79" s="250"/>
      <c r="J79" s="218">
        <f>$K$63</f>
        <v>537.15000000000009</v>
      </c>
      <c r="K79" s="251"/>
      <c r="L79" s="252"/>
    </row>
    <row r="80" spans="2:12">
      <c r="B80" s="78" t="s">
        <v>72</v>
      </c>
      <c r="C80" s="250" t="s">
        <v>4</v>
      </c>
      <c r="D80" s="250"/>
      <c r="E80" s="250"/>
      <c r="F80" s="250"/>
      <c r="G80" s="250"/>
      <c r="H80" s="250"/>
      <c r="I80" s="250"/>
      <c r="J80" s="253">
        <f>$J$74</f>
        <v>555.58067999999992</v>
      </c>
      <c r="K80" s="251"/>
      <c r="L80" s="252"/>
    </row>
    <row r="81" spans="2:14">
      <c r="B81" s="254" t="s">
        <v>13</v>
      </c>
      <c r="C81" s="254"/>
      <c r="D81" s="254"/>
      <c r="E81" s="254"/>
      <c r="F81" s="254"/>
      <c r="G81" s="254"/>
      <c r="H81" s="254"/>
      <c r="I81" s="254"/>
      <c r="J81" s="140">
        <f>SUM(J78:L80)</f>
        <v>1340.3484090000002</v>
      </c>
      <c r="K81" s="140"/>
      <c r="L81" s="140"/>
    </row>
    <row r="82" spans="2:14" ht="27" customHeight="1">
      <c r="B82" s="24"/>
      <c r="C82" s="9"/>
      <c r="D82" s="9"/>
      <c r="E82" s="9"/>
      <c r="F82" s="9"/>
      <c r="G82" s="42"/>
      <c r="H82" s="43"/>
      <c r="I82" s="43"/>
      <c r="J82" s="6"/>
      <c r="K82" s="6"/>
      <c r="L82" s="6"/>
    </row>
    <row r="83" spans="2:14" ht="12" customHeight="1">
      <c r="B83" s="199" t="s">
        <v>79</v>
      </c>
      <c r="C83" s="199"/>
      <c r="D83" s="199"/>
      <c r="E83" s="199"/>
      <c r="F83" s="199"/>
      <c r="G83" s="199"/>
      <c r="H83" s="199"/>
      <c r="I83" s="199"/>
      <c r="J83" s="199"/>
      <c r="K83" s="199"/>
      <c r="L83" s="199"/>
    </row>
    <row r="84" spans="2:14" ht="2.25" customHeight="1">
      <c r="B84" s="24"/>
      <c r="C84" s="9"/>
      <c r="D84" s="9"/>
      <c r="E84" s="9"/>
      <c r="F84" s="9"/>
      <c r="G84" s="42"/>
      <c r="H84" s="43"/>
      <c r="I84" s="43"/>
      <c r="J84" s="6"/>
      <c r="K84" s="6"/>
      <c r="L84" s="6"/>
    </row>
    <row r="85" spans="2:14" ht="25.5">
      <c r="B85" s="78">
        <v>3</v>
      </c>
      <c r="C85" s="195" t="s">
        <v>14</v>
      </c>
      <c r="D85" s="195"/>
      <c r="E85" s="195"/>
      <c r="F85" s="195"/>
      <c r="G85" s="195"/>
      <c r="H85" s="195"/>
      <c r="I85" s="195"/>
      <c r="J85" s="76" t="s">
        <v>125</v>
      </c>
      <c r="K85" s="195" t="s">
        <v>3</v>
      </c>
      <c r="L85" s="195"/>
    </row>
    <row r="86" spans="2:14">
      <c r="B86" s="78" t="s">
        <v>48</v>
      </c>
      <c r="C86" s="141" t="s">
        <v>15</v>
      </c>
      <c r="D86" s="141"/>
      <c r="E86" s="141"/>
      <c r="F86" s="141"/>
      <c r="G86" s="141"/>
      <c r="H86" s="141"/>
      <c r="I86" s="141"/>
      <c r="J86" s="64">
        <v>4.5999999999999999E-3</v>
      </c>
      <c r="K86" s="196">
        <f t="shared" ref="K86:K91" si="1">($J$42)*J86</f>
        <v>5.5753379999999995</v>
      </c>
      <c r="L86" s="196"/>
      <c r="N86" s="50"/>
    </row>
    <row r="87" spans="2:14">
      <c r="B87" s="78" t="s">
        <v>49</v>
      </c>
      <c r="C87" s="141" t="s">
        <v>25</v>
      </c>
      <c r="D87" s="141"/>
      <c r="E87" s="141"/>
      <c r="F87" s="141"/>
      <c r="G87" s="141"/>
      <c r="H87" s="141"/>
      <c r="I87" s="141"/>
      <c r="J87" s="64">
        <v>2.9999999999999997E-4</v>
      </c>
      <c r="K87" s="196">
        <f t="shared" si="1"/>
        <v>0.36360899999999996</v>
      </c>
      <c r="L87" s="196"/>
      <c r="N87" s="51"/>
    </row>
    <row r="88" spans="2:14" ht="27.75" customHeight="1">
      <c r="B88" s="78" t="s">
        <v>50</v>
      </c>
      <c r="C88" s="141" t="s">
        <v>137</v>
      </c>
      <c r="D88" s="141"/>
      <c r="E88" s="141"/>
      <c r="F88" s="141"/>
      <c r="G88" s="141"/>
      <c r="H88" s="141"/>
      <c r="I88" s="141"/>
      <c r="J88" s="64">
        <v>3.5000000000000003E-2</v>
      </c>
      <c r="K88" s="196">
        <f t="shared" si="1"/>
        <v>42.421050000000001</v>
      </c>
      <c r="L88" s="196"/>
      <c r="N88" s="51"/>
    </row>
    <row r="89" spans="2:14">
      <c r="B89" s="78" t="s">
        <v>51</v>
      </c>
      <c r="C89" s="141" t="s">
        <v>16</v>
      </c>
      <c r="D89" s="141"/>
      <c r="E89" s="141"/>
      <c r="F89" s="141"/>
      <c r="G89" s="141"/>
      <c r="H89" s="141"/>
      <c r="I89" s="141"/>
      <c r="J89" s="64">
        <v>1.9400000000000001E-2</v>
      </c>
      <c r="K89" s="196">
        <f t="shared" si="1"/>
        <v>23.513382</v>
      </c>
      <c r="L89" s="196"/>
      <c r="N89" s="50"/>
    </row>
    <row r="90" spans="2:14" ht="25.5" customHeight="1">
      <c r="B90" s="78" t="s">
        <v>52</v>
      </c>
      <c r="C90" s="141" t="s">
        <v>149</v>
      </c>
      <c r="D90" s="141"/>
      <c r="E90" s="141"/>
      <c r="F90" s="141"/>
      <c r="G90" s="141"/>
      <c r="H90" s="141"/>
      <c r="I90" s="141"/>
      <c r="J90" s="64">
        <v>7.1000000000000004E-3</v>
      </c>
      <c r="K90" s="196">
        <f t="shared" si="1"/>
        <v>8.6054130000000004</v>
      </c>
      <c r="L90" s="196"/>
    </row>
    <row r="91" spans="2:14" ht="29.25" customHeight="1">
      <c r="B91" s="78" t="s">
        <v>53</v>
      </c>
      <c r="C91" s="141" t="s">
        <v>143</v>
      </c>
      <c r="D91" s="141"/>
      <c r="E91" s="141"/>
      <c r="F91" s="141"/>
      <c r="G91" s="141"/>
      <c r="H91" s="141"/>
      <c r="I91" s="141"/>
      <c r="J91" s="64">
        <v>2.4000000000000001E-4</v>
      </c>
      <c r="K91" s="196">
        <f t="shared" si="1"/>
        <v>0.29088720000000001</v>
      </c>
      <c r="L91" s="196"/>
    </row>
    <row r="92" spans="2:14">
      <c r="B92" s="142" t="s">
        <v>13</v>
      </c>
      <c r="C92" s="142"/>
      <c r="D92" s="142"/>
      <c r="E92" s="142"/>
      <c r="F92" s="142"/>
      <c r="G92" s="142"/>
      <c r="H92" s="142"/>
      <c r="I92" s="142"/>
      <c r="J92" s="77">
        <f>SUM(J86:J91)</f>
        <v>6.6640000000000005E-2</v>
      </c>
      <c r="K92" s="185">
        <f>SUM(K86:L91)</f>
        <v>80.769679199999999</v>
      </c>
      <c r="L92" s="185"/>
    </row>
    <row r="93" spans="2:14" ht="22.5" customHeight="1">
      <c r="B93" s="24"/>
      <c r="C93" s="9"/>
      <c r="D93" s="9"/>
      <c r="E93" s="9"/>
      <c r="F93" s="9"/>
      <c r="G93" s="7"/>
      <c r="H93" s="6"/>
      <c r="I93" s="6"/>
      <c r="J93" s="6"/>
      <c r="K93" s="6"/>
      <c r="L93" s="6"/>
    </row>
    <row r="94" spans="2:14">
      <c r="B94" s="199" t="s">
        <v>80</v>
      </c>
      <c r="C94" s="199"/>
      <c r="D94" s="199"/>
      <c r="E94" s="199"/>
      <c r="F94" s="199"/>
      <c r="G94" s="199"/>
      <c r="H94" s="199"/>
      <c r="I94" s="199"/>
      <c r="J94" s="199"/>
      <c r="K94" s="199"/>
      <c r="L94" s="199"/>
    </row>
    <row r="95" spans="2:14" ht="3" customHeight="1">
      <c r="B95" s="24"/>
      <c r="C95" s="9"/>
      <c r="D95" s="9"/>
      <c r="E95" s="9"/>
      <c r="F95" s="9"/>
      <c r="G95" s="7"/>
      <c r="H95" s="6"/>
      <c r="I95" s="6"/>
      <c r="J95" s="6"/>
      <c r="K95" s="6"/>
      <c r="L95" s="6"/>
    </row>
    <row r="96" spans="2:14">
      <c r="B96" s="200" t="s">
        <v>81</v>
      </c>
      <c r="C96" s="200"/>
      <c r="D96" s="200"/>
      <c r="E96" s="200"/>
      <c r="F96" s="200"/>
      <c r="G96" s="200"/>
      <c r="H96" s="200"/>
      <c r="I96" s="200"/>
      <c r="J96" s="200"/>
      <c r="K96" s="200"/>
      <c r="L96" s="200"/>
    </row>
    <row r="97" spans="2:12" ht="12.75" customHeight="1">
      <c r="B97" s="81" t="s">
        <v>82</v>
      </c>
      <c r="C97" s="194" t="s">
        <v>150</v>
      </c>
      <c r="D97" s="194"/>
      <c r="E97" s="194"/>
      <c r="F97" s="194"/>
      <c r="G97" s="194"/>
      <c r="H97" s="194"/>
      <c r="I97" s="194"/>
      <c r="J97" s="76" t="s">
        <v>125</v>
      </c>
      <c r="K97" s="197" t="s">
        <v>56</v>
      </c>
      <c r="L97" s="198"/>
    </row>
    <row r="98" spans="2:12">
      <c r="B98" s="83" t="s">
        <v>48</v>
      </c>
      <c r="C98" s="138" t="s">
        <v>151</v>
      </c>
      <c r="D98" s="138"/>
      <c r="E98" s="138"/>
      <c r="F98" s="138"/>
      <c r="G98" s="138"/>
      <c r="H98" s="138"/>
      <c r="I98" s="138"/>
      <c r="J98" s="64">
        <v>1.7000000000000001E-2</v>
      </c>
      <c r="K98" s="120">
        <f>($J$42)*J98</f>
        <v>20.604510000000001</v>
      </c>
      <c r="L98" s="121"/>
    </row>
    <row r="99" spans="2:12" ht="12.75" customHeight="1">
      <c r="B99" s="81" t="s">
        <v>49</v>
      </c>
      <c r="C99" s="138" t="s">
        <v>152</v>
      </c>
      <c r="D99" s="138"/>
      <c r="E99" s="138"/>
      <c r="F99" s="138"/>
      <c r="G99" s="138"/>
      <c r="H99" s="138"/>
      <c r="I99" s="138"/>
      <c r="J99" s="64">
        <v>1.6299999999999999E-2</v>
      </c>
      <c r="K99" s="120">
        <f t="shared" ref="K99:K104" si="2">($J$42)*J99</f>
        <v>19.756088999999999</v>
      </c>
      <c r="L99" s="121"/>
    </row>
    <row r="100" spans="2:12" ht="12.75" customHeight="1">
      <c r="B100" s="81" t="s">
        <v>50</v>
      </c>
      <c r="C100" s="138" t="s">
        <v>153</v>
      </c>
      <c r="D100" s="138"/>
      <c r="E100" s="138"/>
      <c r="F100" s="138"/>
      <c r="G100" s="138"/>
      <c r="H100" s="138"/>
      <c r="I100" s="138"/>
      <c r="J100" s="64">
        <v>2.0000000000000001E-4</v>
      </c>
      <c r="K100" s="120">
        <f t="shared" si="2"/>
        <v>0.24240600000000001</v>
      </c>
      <c r="L100" s="121"/>
    </row>
    <row r="101" spans="2:12" ht="24.75" customHeight="1">
      <c r="B101" s="81" t="s">
        <v>51</v>
      </c>
      <c r="C101" s="138" t="s">
        <v>154</v>
      </c>
      <c r="D101" s="138"/>
      <c r="E101" s="138"/>
      <c r="F101" s="138"/>
      <c r="G101" s="138"/>
      <c r="H101" s="138"/>
      <c r="I101" s="138"/>
      <c r="J101" s="64">
        <v>3.3E-3</v>
      </c>
      <c r="K101" s="120">
        <f t="shared" si="2"/>
        <v>3.9996989999999997</v>
      </c>
      <c r="L101" s="121"/>
    </row>
    <row r="102" spans="2:12" ht="12.75" customHeight="1">
      <c r="B102" s="81" t="s">
        <v>52</v>
      </c>
      <c r="C102" s="138" t="s">
        <v>155</v>
      </c>
      <c r="D102" s="138"/>
      <c r="E102" s="138"/>
      <c r="F102" s="138"/>
      <c r="G102" s="138"/>
      <c r="H102" s="138"/>
      <c r="I102" s="138"/>
      <c r="J102" s="65">
        <v>5.5000000000000003E-4</v>
      </c>
      <c r="K102" s="120">
        <f t="shared" si="2"/>
        <v>0.66661650000000006</v>
      </c>
      <c r="L102" s="121"/>
    </row>
    <row r="103" spans="2:12" ht="12.75" customHeight="1">
      <c r="B103" s="81" t="s">
        <v>53</v>
      </c>
      <c r="C103" s="138" t="s">
        <v>144</v>
      </c>
      <c r="D103" s="138"/>
      <c r="E103" s="138"/>
      <c r="F103" s="138"/>
      <c r="G103" s="138"/>
      <c r="H103" s="138"/>
      <c r="I103" s="138"/>
      <c r="J103" s="64">
        <v>1.3899999999999999E-2</v>
      </c>
      <c r="K103" s="120">
        <f t="shared" si="2"/>
        <v>16.847216999999997</v>
      </c>
      <c r="L103" s="121"/>
    </row>
    <row r="104" spans="2:12" ht="27" customHeight="1">
      <c r="B104" s="81" t="s">
        <v>54</v>
      </c>
      <c r="C104" s="138" t="s">
        <v>156</v>
      </c>
      <c r="D104" s="138"/>
      <c r="E104" s="138"/>
      <c r="F104" s="138"/>
      <c r="G104" s="138"/>
      <c r="H104" s="138"/>
      <c r="I104" s="138"/>
      <c r="J104" s="64">
        <v>0</v>
      </c>
      <c r="K104" s="120">
        <f t="shared" si="2"/>
        <v>0</v>
      </c>
      <c r="L104" s="121"/>
    </row>
    <row r="105" spans="2:12">
      <c r="B105" s="81"/>
      <c r="C105" s="258" t="s">
        <v>13</v>
      </c>
      <c r="D105" s="259"/>
      <c r="E105" s="259"/>
      <c r="F105" s="259"/>
      <c r="G105" s="259"/>
      <c r="H105" s="259"/>
      <c r="I105" s="260"/>
      <c r="J105" s="66">
        <f>SUM(J98:J104)</f>
        <v>5.124999999999999E-2</v>
      </c>
      <c r="K105" s="256">
        <f>SUM(K98:L104)</f>
        <v>62.116537500000007</v>
      </c>
      <c r="L105" s="257"/>
    </row>
    <row r="106" spans="2:12" ht="25.5" customHeight="1">
      <c r="B106" s="81" t="s">
        <v>70</v>
      </c>
      <c r="C106" s="117" t="s">
        <v>145</v>
      </c>
      <c r="D106" s="118"/>
      <c r="E106" s="118"/>
      <c r="F106" s="118"/>
      <c r="G106" s="118"/>
      <c r="H106" s="118"/>
      <c r="I106" s="119"/>
      <c r="J106" s="64">
        <f>$J$105*$J$63</f>
        <v>1.8859999999999998E-2</v>
      </c>
      <c r="K106" s="120">
        <f>($J$42)*J106</f>
        <v>22.858885799999996</v>
      </c>
      <c r="L106" s="121"/>
    </row>
    <row r="107" spans="2:12">
      <c r="B107" s="142" t="s">
        <v>13</v>
      </c>
      <c r="C107" s="142"/>
      <c r="D107" s="142"/>
      <c r="E107" s="142"/>
      <c r="F107" s="142"/>
      <c r="G107" s="142"/>
      <c r="H107" s="142"/>
      <c r="I107" s="142"/>
      <c r="J107" s="82">
        <f>SUM(J105:J106)</f>
        <v>7.0109999999999992E-2</v>
      </c>
      <c r="K107" s="219">
        <f>SUM(K105:L106)</f>
        <v>84.975423300000003</v>
      </c>
      <c r="L107" s="220"/>
    </row>
    <row r="108" spans="2:12" ht="9" customHeight="1">
      <c r="B108" s="84"/>
      <c r="C108" s="84"/>
      <c r="D108" s="84"/>
      <c r="E108" s="84"/>
      <c r="F108" s="84"/>
      <c r="G108" s="84"/>
      <c r="H108" s="84"/>
      <c r="I108" s="84"/>
      <c r="J108" s="85"/>
      <c r="K108" s="86"/>
      <c r="L108" s="86"/>
    </row>
    <row r="109" spans="2:12" ht="9" customHeight="1">
      <c r="B109" s="84"/>
      <c r="C109" s="84"/>
      <c r="D109" s="84"/>
      <c r="E109" s="84"/>
      <c r="F109" s="84"/>
      <c r="G109" s="84"/>
      <c r="H109" s="84"/>
      <c r="I109" s="84"/>
      <c r="J109" s="85"/>
      <c r="K109" s="86"/>
      <c r="L109" s="86"/>
    </row>
    <row r="110" spans="2:12" ht="9" customHeight="1">
      <c r="B110" s="84"/>
      <c r="C110" s="84"/>
      <c r="D110" s="84"/>
      <c r="E110" s="84"/>
      <c r="F110" s="84"/>
      <c r="G110" s="84"/>
      <c r="H110" s="84"/>
      <c r="I110" s="84"/>
      <c r="J110" s="85"/>
      <c r="K110" s="86"/>
      <c r="L110" s="86"/>
    </row>
    <row r="111" spans="2:12">
      <c r="B111" s="187" t="s">
        <v>83</v>
      </c>
      <c r="C111" s="187"/>
      <c r="D111" s="187"/>
      <c r="E111" s="187"/>
      <c r="F111" s="187"/>
      <c r="G111" s="187"/>
      <c r="H111" s="187"/>
      <c r="I111" s="187"/>
      <c r="J111" s="187"/>
      <c r="K111" s="187"/>
      <c r="L111" s="187"/>
    </row>
    <row r="112" spans="2:12">
      <c r="B112" s="78" t="s">
        <v>84</v>
      </c>
      <c r="C112" s="195" t="s">
        <v>157</v>
      </c>
      <c r="D112" s="195"/>
      <c r="E112" s="195"/>
      <c r="F112" s="195"/>
      <c r="G112" s="195"/>
      <c r="H112" s="195"/>
      <c r="I112" s="195"/>
      <c r="J112" s="142" t="s">
        <v>56</v>
      </c>
      <c r="K112" s="142"/>
      <c r="L112" s="142"/>
    </row>
    <row r="113" spans="2:12" ht="25.5" customHeight="1">
      <c r="B113" s="87" t="s">
        <v>48</v>
      </c>
      <c r="C113" s="249" t="s">
        <v>158</v>
      </c>
      <c r="D113" s="249"/>
      <c r="E113" s="249"/>
      <c r="F113" s="249"/>
      <c r="G113" s="249"/>
      <c r="H113" s="249"/>
      <c r="I113" s="249"/>
      <c r="J113" s="171">
        <v>0</v>
      </c>
      <c r="K113" s="171"/>
      <c r="L113" s="171"/>
    </row>
    <row r="114" spans="2:12">
      <c r="B114" s="142" t="s">
        <v>13</v>
      </c>
      <c r="C114" s="142"/>
      <c r="D114" s="142"/>
      <c r="E114" s="142"/>
      <c r="F114" s="142"/>
      <c r="G114" s="142"/>
      <c r="H114" s="142"/>
      <c r="I114" s="142"/>
      <c r="J114" s="185">
        <f>J113</f>
        <v>0</v>
      </c>
      <c r="K114" s="185"/>
      <c r="L114" s="185"/>
    </row>
    <row r="115" spans="2:12" ht="21" customHeight="1">
      <c r="B115" s="25"/>
      <c r="C115" s="26"/>
      <c r="D115" s="25"/>
      <c r="E115" s="25"/>
      <c r="F115" s="25"/>
      <c r="G115" s="10"/>
      <c r="H115" s="10"/>
      <c r="I115" s="10"/>
      <c r="J115" s="10"/>
      <c r="K115" s="10"/>
      <c r="L115" s="10"/>
    </row>
    <row r="116" spans="2:12">
      <c r="B116" s="187" t="s">
        <v>85</v>
      </c>
      <c r="C116" s="187"/>
      <c r="D116" s="187"/>
      <c r="E116" s="187"/>
      <c r="F116" s="187"/>
      <c r="G116" s="187"/>
      <c r="H116" s="187"/>
      <c r="I116" s="187"/>
      <c r="J116" s="187"/>
      <c r="K116" s="187"/>
      <c r="L116" s="187"/>
    </row>
    <row r="117" spans="2:12" ht="25.5" customHeight="1">
      <c r="B117" s="78">
        <v>4</v>
      </c>
      <c r="C117" s="195" t="s">
        <v>159</v>
      </c>
      <c r="D117" s="195"/>
      <c r="E117" s="195"/>
      <c r="F117" s="195"/>
      <c r="G117" s="195"/>
      <c r="H117" s="195"/>
      <c r="I117" s="195"/>
      <c r="J117" s="176" t="s">
        <v>56</v>
      </c>
      <c r="K117" s="176"/>
      <c r="L117" s="176"/>
    </row>
    <row r="118" spans="2:12">
      <c r="B118" s="78" t="s">
        <v>82</v>
      </c>
      <c r="C118" s="138" t="s">
        <v>150</v>
      </c>
      <c r="D118" s="138"/>
      <c r="E118" s="138"/>
      <c r="F118" s="138"/>
      <c r="G118" s="138"/>
      <c r="H118" s="138"/>
      <c r="I118" s="138"/>
      <c r="J118" s="196">
        <f>K107</f>
        <v>84.975423300000003</v>
      </c>
      <c r="K118" s="196"/>
      <c r="L118" s="196"/>
    </row>
    <row r="119" spans="2:12">
      <c r="B119" s="78" t="s">
        <v>84</v>
      </c>
      <c r="C119" s="138" t="s">
        <v>157</v>
      </c>
      <c r="D119" s="138"/>
      <c r="E119" s="138"/>
      <c r="F119" s="138"/>
      <c r="G119" s="138"/>
      <c r="H119" s="138"/>
      <c r="I119" s="138"/>
      <c r="J119" s="171">
        <f>J114</f>
        <v>0</v>
      </c>
      <c r="K119" s="171"/>
      <c r="L119" s="171"/>
    </row>
    <row r="120" spans="2:12" ht="12.75" customHeight="1">
      <c r="B120" s="248" t="s">
        <v>13</v>
      </c>
      <c r="C120" s="248"/>
      <c r="D120" s="248"/>
      <c r="E120" s="248"/>
      <c r="F120" s="248"/>
      <c r="G120" s="248"/>
      <c r="H120" s="248"/>
      <c r="I120" s="248"/>
      <c r="J120" s="185">
        <f>J118+J119</f>
        <v>84.975423300000003</v>
      </c>
      <c r="K120" s="185"/>
      <c r="L120" s="185"/>
    </row>
    <row r="121" spans="2:12">
      <c r="B121" s="53"/>
      <c r="C121" s="209"/>
      <c r="D121" s="209"/>
      <c r="E121" s="209"/>
      <c r="F121" s="209"/>
      <c r="G121" s="209"/>
      <c r="H121" s="209"/>
      <c r="I121" s="209"/>
      <c r="J121" s="210"/>
      <c r="K121" s="211"/>
      <c r="L121" s="211"/>
    </row>
    <row r="122" spans="2:12">
      <c r="B122" s="202" t="s">
        <v>86</v>
      </c>
      <c r="C122" s="202"/>
      <c r="D122" s="202"/>
      <c r="E122" s="202"/>
      <c r="F122" s="202"/>
      <c r="G122" s="202"/>
      <c r="H122" s="202"/>
      <c r="I122" s="202"/>
      <c r="J122" s="202"/>
      <c r="K122" s="202"/>
      <c r="L122" s="202"/>
    </row>
    <row r="123" spans="2:12">
      <c r="B123" s="78">
        <v>5</v>
      </c>
      <c r="C123" s="176" t="s">
        <v>6</v>
      </c>
      <c r="D123" s="176"/>
      <c r="E123" s="176"/>
      <c r="F123" s="176"/>
      <c r="G123" s="176"/>
      <c r="H123" s="176"/>
      <c r="I123" s="176"/>
      <c r="J123" s="178" t="s">
        <v>56</v>
      </c>
      <c r="K123" s="176"/>
      <c r="L123" s="176"/>
    </row>
    <row r="124" spans="2:12">
      <c r="B124" s="87" t="s">
        <v>48</v>
      </c>
      <c r="C124" s="138" t="s">
        <v>7</v>
      </c>
      <c r="D124" s="138"/>
      <c r="E124" s="138"/>
      <c r="F124" s="138"/>
      <c r="G124" s="138"/>
      <c r="H124" s="138"/>
      <c r="I124" s="138"/>
      <c r="J124" s="201">
        <f>(J42+J81+K92+J120)*1.45%</f>
        <v>39.412790916749998</v>
      </c>
      <c r="K124" s="171"/>
      <c r="L124" s="171"/>
    </row>
    <row r="125" spans="2:12">
      <c r="B125" s="87" t="s">
        <v>49</v>
      </c>
      <c r="C125" s="138" t="s">
        <v>8</v>
      </c>
      <c r="D125" s="138"/>
      <c r="E125" s="138"/>
      <c r="F125" s="138"/>
      <c r="G125" s="138"/>
      <c r="H125" s="138"/>
      <c r="I125" s="138"/>
      <c r="J125" s="203">
        <f>(($J$42+$J$81+$K$92+$J$120+$J$124)*12%)-(($J$42+$J$81+$K$92+$J$120+$J$124)*12%)*J135</f>
        <v>300.29570333318406</v>
      </c>
      <c r="K125" s="203"/>
      <c r="L125" s="204"/>
    </row>
    <row r="126" spans="2:12">
      <c r="B126" s="87" t="s">
        <v>51</v>
      </c>
      <c r="C126" s="138" t="s">
        <v>9</v>
      </c>
      <c r="D126" s="138"/>
      <c r="E126" s="138"/>
      <c r="F126" s="138"/>
      <c r="G126" s="138"/>
      <c r="H126" s="138"/>
      <c r="I126" s="138"/>
      <c r="J126" s="205">
        <f>Equipamento!H9</f>
        <v>51.760350000000003</v>
      </c>
      <c r="K126" s="206"/>
      <c r="L126" s="206"/>
    </row>
    <row r="127" spans="2:12">
      <c r="B127" s="87" t="s">
        <v>52</v>
      </c>
      <c r="C127" s="138" t="s">
        <v>74</v>
      </c>
      <c r="D127" s="138"/>
      <c r="E127" s="138"/>
      <c r="F127" s="138"/>
      <c r="G127" s="138"/>
      <c r="H127" s="138"/>
      <c r="I127" s="138"/>
      <c r="J127" s="207"/>
      <c r="K127" s="207"/>
      <c r="L127" s="208"/>
    </row>
    <row r="128" spans="2:12">
      <c r="B128" s="176" t="s">
        <v>62</v>
      </c>
      <c r="C128" s="176"/>
      <c r="D128" s="176"/>
      <c r="E128" s="176"/>
      <c r="F128" s="176"/>
      <c r="G128" s="176"/>
      <c r="H128" s="176"/>
      <c r="I128" s="176"/>
      <c r="J128" s="212">
        <f>SUM(J124:L127)</f>
        <v>391.46884424993408</v>
      </c>
      <c r="K128" s="213"/>
      <c r="L128" s="213"/>
    </row>
    <row r="129" spans="2:12">
      <c r="B129" s="25"/>
      <c r="C129" s="26"/>
      <c r="D129" s="25"/>
      <c r="E129" s="25"/>
      <c r="F129" s="25"/>
      <c r="G129" s="10"/>
      <c r="H129" s="10"/>
      <c r="I129" s="10"/>
      <c r="J129" s="10"/>
      <c r="K129" s="10"/>
      <c r="L129" s="10"/>
    </row>
    <row r="130" spans="2:12">
      <c r="B130" s="202" t="s">
        <v>87</v>
      </c>
      <c r="C130" s="202"/>
      <c r="D130" s="202"/>
      <c r="E130" s="202"/>
      <c r="F130" s="202"/>
      <c r="G130" s="202"/>
      <c r="H130" s="202"/>
      <c r="I130" s="202"/>
      <c r="J130" s="202"/>
      <c r="K130" s="202"/>
      <c r="L130" s="202"/>
    </row>
    <row r="131" spans="2:12" ht="25.5" customHeight="1">
      <c r="B131" s="78">
        <v>6</v>
      </c>
      <c r="C131" s="214" t="s">
        <v>17</v>
      </c>
      <c r="D131" s="214"/>
      <c r="E131" s="214"/>
      <c r="F131" s="214"/>
      <c r="G131" s="214"/>
      <c r="H131" s="214"/>
      <c r="I131" s="214"/>
      <c r="J131" s="88" t="s">
        <v>122</v>
      </c>
      <c r="K131" s="215" t="s">
        <v>3</v>
      </c>
      <c r="L131" s="216"/>
    </row>
    <row r="132" spans="2:12" ht="12.75" customHeight="1">
      <c r="B132" s="87" t="s">
        <v>48</v>
      </c>
      <c r="C132" s="138" t="s">
        <v>88</v>
      </c>
      <c r="D132" s="138"/>
      <c r="E132" s="138"/>
      <c r="F132" s="138"/>
      <c r="G132" s="138"/>
      <c r="H132" s="138"/>
      <c r="I132" s="138"/>
      <c r="J132" s="59">
        <v>0.05</v>
      </c>
      <c r="K132" s="115">
        <f>$J$147*J132</f>
        <v>155.47961778749672</v>
      </c>
      <c r="L132" s="116"/>
    </row>
    <row r="133" spans="2:12">
      <c r="B133" s="87" t="s">
        <v>49</v>
      </c>
      <c r="C133" s="217" t="s">
        <v>89</v>
      </c>
      <c r="D133" s="217"/>
      <c r="E133" s="217"/>
      <c r="F133" s="217"/>
      <c r="G133" s="217"/>
      <c r="H133" s="217"/>
      <c r="I133" s="217"/>
      <c r="J133" s="60">
        <v>6.7900000000000002E-2</v>
      </c>
      <c r="K133" s="115">
        <f>($J$147+$K$132)*J133</f>
        <v>221.69838700319156</v>
      </c>
      <c r="L133" s="116"/>
    </row>
    <row r="134" spans="2:12">
      <c r="B134" s="87" t="s">
        <v>50</v>
      </c>
      <c r="C134" s="135" t="s">
        <v>90</v>
      </c>
      <c r="D134" s="136"/>
      <c r="E134" s="136"/>
      <c r="F134" s="136"/>
      <c r="G134" s="136"/>
      <c r="H134" s="136"/>
      <c r="I134" s="137"/>
      <c r="J134" s="61"/>
      <c r="K134" s="115"/>
      <c r="L134" s="116"/>
    </row>
    <row r="135" spans="2:12" ht="27.75" customHeight="1">
      <c r="B135" s="87"/>
      <c r="C135" s="138" t="s">
        <v>161</v>
      </c>
      <c r="D135" s="138"/>
      <c r="E135" s="138"/>
      <c r="F135" s="138"/>
      <c r="G135" s="138"/>
      <c r="H135" s="138"/>
      <c r="I135" s="138"/>
      <c r="J135" s="62">
        <v>9.2499999999999999E-2</v>
      </c>
      <c r="K135" s="218">
        <f>(($J$147+$K$132+$K$133)/(1-($J$135+$J$136+$J$137))*J135)</f>
        <v>376.12391644315755</v>
      </c>
      <c r="L135" s="116"/>
    </row>
    <row r="136" spans="2:12" ht="12.75" customHeight="1">
      <c r="B136" s="87"/>
      <c r="C136" s="138" t="s">
        <v>91</v>
      </c>
      <c r="D136" s="138"/>
      <c r="E136" s="138"/>
      <c r="F136" s="138"/>
      <c r="G136" s="138"/>
      <c r="H136" s="138"/>
      <c r="I136" s="138"/>
      <c r="J136" s="60">
        <v>0</v>
      </c>
      <c r="K136" s="218">
        <f>(($J$147+$K$132+$K$133)/(1-($J$135+$J$136+$J$137))*J136)</f>
        <v>0</v>
      </c>
      <c r="L136" s="116"/>
    </row>
    <row r="137" spans="2:12" ht="12.75" customHeight="1">
      <c r="B137" s="87"/>
      <c r="C137" s="138" t="s">
        <v>146</v>
      </c>
      <c r="D137" s="138"/>
      <c r="E137" s="138"/>
      <c r="F137" s="138"/>
      <c r="G137" s="138"/>
      <c r="H137" s="138"/>
      <c r="I137" s="138"/>
      <c r="J137" s="49">
        <v>0.05</v>
      </c>
      <c r="K137" s="218">
        <f>(($J$147+$K$132+$K$133)/(1-($J$135+$J$136+$J$137))*J137)</f>
        <v>203.31022510440948</v>
      </c>
      <c r="L137" s="116"/>
    </row>
    <row r="138" spans="2:12">
      <c r="B138" s="139" t="s">
        <v>13</v>
      </c>
      <c r="C138" s="139"/>
      <c r="D138" s="139"/>
      <c r="E138" s="139"/>
      <c r="F138" s="139"/>
      <c r="G138" s="139"/>
      <c r="H138" s="139"/>
      <c r="I138" s="139"/>
      <c r="J138" s="79">
        <f>SUM(J132:J137)</f>
        <v>0.26040000000000002</v>
      </c>
      <c r="K138" s="219">
        <f>SUM(K132:K137)</f>
        <v>956.61214633825534</v>
      </c>
      <c r="L138" s="220"/>
    </row>
    <row r="139" spans="2:12">
      <c r="B139" s="25"/>
      <c r="C139" s="26"/>
      <c r="D139" s="25"/>
      <c r="E139" s="25"/>
      <c r="F139" s="25"/>
      <c r="G139" s="10"/>
      <c r="H139" s="10"/>
      <c r="I139" s="10"/>
      <c r="J139" s="10"/>
      <c r="K139" s="10"/>
      <c r="L139" s="10"/>
    </row>
    <row r="140" spans="2:12">
      <c r="B140" s="222" t="s">
        <v>171</v>
      </c>
      <c r="C140" s="222"/>
      <c r="D140" s="222"/>
      <c r="E140" s="222"/>
      <c r="F140" s="222"/>
      <c r="G140" s="222"/>
      <c r="H140" s="222"/>
      <c r="I140" s="222"/>
      <c r="J140" s="222"/>
      <c r="K140" s="222"/>
      <c r="L140" s="222"/>
    </row>
    <row r="141" spans="2:12" ht="25.5" customHeight="1">
      <c r="B141" s="89"/>
      <c r="C141" s="221" t="s">
        <v>18</v>
      </c>
      <c r="D141" s="221"/>
      <c r="E141" s="221"/>
      <c r="F141" s="221"/>
      <c r="G141" s="221"/>
      <c r="H141" s="221"/>
      <c r="I141" s="221"/>
      <c r="J141" s="139" t="s">
        <v>56</v>
      </c>
      <c r="K141" s="139"/>
      <c r="L141" s="139"/>
    </row>
    <row r="142" spans="2:12">
      <c r="B142" s="87" t="s">
        <v>48</v>
      </c>
      <c r="C142" s="138" t="s">
        <v>55</v>
      </c>
      <c r="D142" s="138"/>
      <c r="E142" s="138"/>
      <c r="F142" s="138"/>
      <c r="G142" s="138"/>
      <c r="H142" s="138"/>
      <c r="I142" s="138"/>
      <c r="J142" s="182">
        <f>$J$42</f>
        <v>1212.03</v>
      </c>
      <c r="K142" s="182"/>
      <c r="L142" s="182"/>
    </row>
    <row r="143" spans="2:12" ht="30" customHeight="1">
      <c r="B143" s="87" t="s">
        <v>49</v>
      </c>
      <c r="C143" s="138" t="s">
        <v>63</v>
      </c>
      <c r="D143" s="138"/>
      <c r="E143" s="138"/>
      <c r="F143" s="138"/>
      <c r="G143" s="138"/>
      <c r="H143" s="138"/>
      <c r="I143" s="138"/>
      <c r="J143" s="218">
        <f>$J$81</f>
        <v>1340.3484090000002</v>
      </c>
      <c r="K143" s="230"/>
      <c r="L143" s="116"/>
    </row>
    <row r="144" spans="2:12">
      <c r="B144" s="87" t="s">
        <v>50</v>
      </c>
      <c r="C144" s="138" t="s">
        <v>79</v>
      </c>
      <c r="D144" s="138"/>
      <c r="E144" s="138"/>
      <c r="F144" s="138"/>
      <c r="G144" s="138"/>
      <c r="H144" s="138"/>
      <c r="I144" s="138"/>
      <c r="J144" s="218">
        <f>$K$92</f>
        <v>80.769679199999999</v>
      </c>
      <c r="K144" s="230"/>
      <c r="L144" s="116"/>
    </row>
    <row r="145" spans="2:12" ht="28.5" customHeight="1">
      <c r="B145" s="87" t="s">
        <v>51</v>
      </c>
      <c r="C145" s="138" t="s">
        <v>80</v>
      </c>
      <c r="D145" s="138"/>
      <c r="E145" s="138"/>
      <c r="F145" s="138"/>
      <c r="G145" s="138"/>
      <c r="H145" s="138"/>
      <c r="I145" s="138"/>
      <c r="J145" s="218">
        <f>$J$120</f>
        <v>84.975423300000003</v>
      </c>
      <c r="K145" s="230"/>
      <c r="L145" s="116"/>
    </row>
    <row r="146" spans="2:12">
      <c r="B146" s="87" t="s">
        <v>52</v>
      </c>
      <c r="C146" s="138" t="s">
        <v>86</v>
      </c>
      <c r="D146" s="138"/>
      <c r="E146" s="138"/>
      <c r="F146" s="138"/>
      <c r="G146" s="138"/>
      <c r="H146" s="138"/>
      <c r="I146" s="138"/>
      <c r="J146" s="231">
        <f>$J$128</f>
        <v>391.46884424993408</v>
      </c>
      <c r="K146" s="232"/>
      <c r="L146" s="233"/>
    </row>
    <row r="147" spans="2:12">
      <c r="B147" s="139" t="s">
        <v>92</v>
      </c>
      <c r="C147" s="139"/>
      <c r="D147" s="139"/>
      <c r="E147" s="139"/>
      <c r="F147" s="139"/>
      <c r="G147" s="139"/>
      <c r="H147" s="139"/>
      <c r="I147" s="139"/>
      <c r="J147" s="185">
        <f>SUM(J142:J146)</f>
        <v>3109.5923557499341</v>
      </c>
      <c r="K147" s="185"/>
      <c r="L147" s="185"/>
    </row>
    <row r="148" spans="2:12">
      <c r="B148" s="87" t="s">
        <v>53</v>
      </c>
      <c r="C148" s="138" t="s">
        <v>87</v>
      </c>
      <c r="D148" s="138"/>
      <c r="E148" s="138"/>
      <c r="F148" s="138"/>
      <c r="G148" s="138"/>
      <c r="H148" s="138"/>
      <c r="I148" s="138"/>
      <c r="J148" s="293">
        <f>K138</f>
        <v>956.61214633825534</v>
      </c>
      <c r="K148" s="293"/>
      <c r="L148" s="293"/>
    </row>
    <row r="149" spans="2:12">
      <c r="B149" s="140" t="s">
        <v>93</v>
      </c>
      <c r="C149" s="140"/>
      <c r="D149" s="140"/>
      <c r="E149" s="140"/>
      <c r="F149" s="140"/>
      <c r="G149" s="140"/>
      <c r="H149" s="140"/>
      <c r="I149" s="140"/>
      <c r="J149" s="223">
        <f>J147+J148</f>
        <v>4066.2045020881897</v>
      </c>
      <c r="K149" s="224"/>
      <c r="L149" s="225"/>
    </row>
    <row r="150" spans="2:12" ht="7.5" customHeight="1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2:12">
      <c r="B151" s="202" t="s">
        <v>172</v>
      </c>
      <c r="C151" s="202"/>
      <c r="D151" s="202"/>
      <c r="E151" s="202"/>
      <c r="F151" s="202"/>
      <c r="G151" s="202"/>
      <c r="H151" s="202"/>
      <c r="I151" s="202"/>
      <c r="J151" s="202"/>
      <c r="K151" s="202"/>
      <c r="L151" s="202"/>
    </row>
    <row r="152" spans="2:12" ht="3" customHeight="1">
      <c r="B152" s="10"/>
      <c r="C152" s="27"/>
      <c r="D152" s="27"/>
      <c r="E152" s="27"/>
      <c r="F152" s="27"/>
      <c r="G152" s="10"/>
      <c r="H152" s="10"/>
      <c r="I152" s="10"/>
      <c r="J152" s="10"/>
      <c r="K152" s="10"/>
      <c r="L152" s="10"/>
    </row>
    <row r="153" spans="2:12">
      <c r="B153" s="140" t="s">
        <v>97</v>
      </c>
      <c r="C153" s="140"/>
      <c r="D153" s="140"/>
      <c r="E153" s="140"/>
      <c r="F153" s="140"/>
      <c r="G153" s="140"/>
      <c r="H153" s="140"/>
      <c r="I153" s="140"/>
      <c r="J153" s="140"/>
      <c r="K153" s="140"/>
      <c r="L153" s="140"/>
    </row>
    <row r="154" spans="2:12">
      <c r="B154" s="90"/>
      <c r="C154" s="140" t="s">
        <v>98</v>
      </c>
      <c r="D154" s="140"/>
      <c r="E154" s="140"/>
      <c r="F154" s="140"/>
      <c r="G154" s="140"/>
      <c r="H154" s="140"/>
      <c r="I154" s="140"/>
      <c r="J154" s="140" t="s">
        <v>102</v>
      </c>
      <c r="K154" s="140"/>
      <c r="L154" s="140"/>
    </row>
    <row r="155" spans="2:12">
      <c r="B155" s="87" t="s">
        <v>48</v>
      </c>
      <c r="C155" s="227" t="s">
        <v>99</v>
      </c>
      <c r="D155" s="228"/>
      <c r="E155" s="228"/>
      <c r="F155" s="228"/>
      <c r="G155" s="228"/>
      <c r="H155" s="228"/>
      <c r="I155" s="229"/>
      <c r="J155" s="226"/>
      <c r="K155" s="226"/>
      <c r="L155" s="226"/>
    </row>
    <row r="156" spans="2:12">
      <c r="B156" s="87"/>
      <c r="C156" s="112" t="s">
        <v>103</v>
      </c>
      <c r="D156" s="112"/>
      <c r="E156" s="112"/>
      <c r="F156" s="112"/>
      <c r="G156" s="112"/>
      <c r="H156" s="112"/>
      <c r="I156" s="112"/>
      <c r="J156" s="113">
        <f>K186</f>
        <v>4064</v>
      </c>
      <c r="K156" s="113"/>
      <c r="L156" s="114"/>
    </row>
    <row r="157" spans="2:12">
      <c r="B157" s="106"/>
      <c r="C157" s="112"/>
      <c r="D157" s="112"/>
      <c r="E157" s="112"/>
      <c r="F157" s="112"/>
      <c r="G157" s="112"/>
      <c r="H157" s="112"/>
      <c r="I157" s="112"/>
      <c r="J157" s="113"/>
      <c r="K157" s="113"/>
      <c r="L157" s="114"/>
    </row>
    <row r="158" spans="2:12">
      <c r="B158" s="87" t="s">
        <v>49</v>
      </c>
      <c r="C158" s="285" t="s">
        <v>100</v>
      </c>
      <c r="D158" s="285"/>
      <c r="E158" s="285"/>
      <c r="F158" s="285"/>
      <c r="G158" s="285"/>
      <c r="H158" s="285"/>
      <c r="I158" s="285"/>
      <c r="J158" s="224">
        <f>SUM(J156:L157)</f>
        <v>4064</v>
      </c>
      <c r="K158" s="224"/>
      <c r="L158" s="225"/>
    </row>
    <row r="159" spans="2:12" ht="42" customHeight="1">
      <c r="B159" s="87" t="s">
        <v>50</v>
      </c>
      <c r="C159" s="286" t="s">
        <v>101</v>
      </c>
      <c r="D159" s="286"/>
      <c r="E159" s="286"/>
      <c r="F159" s="286"/>
      <c r="G159" s="286"/>
      <c r="H159" s="286"/>
      <c r="I159" s="286"/>
      <c r="J159" s="224">
        <f>J158*12</f>
        <v>48768</v>
      </c>
      <c r="K159" s="224"/>
      <c r="L159" s="225"/>
    </row>
    <row r="160" spans="2:12" ht="15.75" customHeight="1">
      <c r="B160" s="10"/>
      <c r="C160" s="28"/>
      <c r="D160" s="287"/>
      <c r="E160" s="287"/>
      <c r="F160" s="287"/>
      <c r="G160" s="10"/>
      <c r="H160" s="10"/>
      <c r="I160" s="10"/>
      <c r="J160" s="10"/>
      <c r="K160" s="10"/>
      <c r="L160" s="10"/>
    </row>
    <row r="161" spans="2:12">
      <c r="B161" s="202" t="s">
        <v>173</v>
      </c>
      <c r="C161" s="202"/>
      <c r="D161" s="202"/>
      <c r="E161" s="202"/>
      <c r="F161" s="202"/>
      <c r="G161" s="202"/>
      <c r="H161" s="202"/>
      <c r="I161" s="202"/>
      <c r="J161" s="202"/>
      <c r="K161" s="202"/>
      <c r="L161" s="202"/>
    </row>
    <row r="162" spans="2:12" ht="3" customHeight="1">
      <c r="B162" s="25"/>
      <c r="C162" s="29"/>
      <c r="D162" s="288"/>
      <c r="E162" s="288"/>
      <c r="F162" s="288"/>
      <c r="G162" s="10"/>
      <c r="H162" s="10"/>
      <c r="I162" s="10"/>
      <c r="J162" s="10"/>
      <c r="K162" s="10"/>
      <c r="L162" s="10"/>
    </row>
    <row r="163" spans="2:12">
      <c r="B163" s="202" t="s">
        <v>104</v>
      </c>
      <c r="C163" s="202"/>
      <c r="D163" s="202"/>
      <c r="E163" s="202"/>
      <c r="F163" s="202"/>
      <c r="G163" s="202"/>
      <c r="H163" s="202"/>
      <c r="I163" s="202"/>
      <c r="J163" s="202"/>
      <c r="K163" s="202"/>
      <c r="L163" s="202"/>
    </row>
    <row r="164" spans="2:12" ht="2.25" customHeight="1">
      <c r="B164" s="25"/>
      <c r="C164" s="29"/>
      <c r="D164" s="288"/>
      <c r="E164" s="288"/>
      <c r="F164" s="288"/>
      <c r="G164" s="25"/>
      <c r="H164" s="10"/>
      <c r="I164" s="10"/>
      <c r="J164" s="10"/>
      <c r="K164" s="10"/>
      <c r="L164" s="10"/>
    </row>
    <row r="165" spans="2:12">
      <c r="B165" s="292" t="s">
        <v>111</v>
      </c>
      <c r="C165" s="292"/>
      <c r="D165" s="292"/>
      <c r="E165" s="292"/>
      <c r="F165" s="292"/>
      <c r="G165" s="292"/>
      <c r="H165" s="292"/>
      <c r="I165" s="292"/>
      <c r="J165" s="292"/>
      <c r="K165" s="292"/>
      <c r="L165" s="292"/>
    </row>
    <row r="166" spans="2:12">
      <c r="B166" s="40"/>
      <c r="C166" s="40"/>
      <c r="D166" s="40"/>
      <c r="E166" s="40"/>
      <c r="F166" s="40"/>
      <c r="G166" s="40"/>
      <c r="H166" s="36"/>
      <c r="I166" s="36"/>
      <c r="J166" s="36"/>
      <c r="K166" s="36"/>
      <c r="L166" s="10"/>
    </row>
    <row r="167" spans="2:12">
      <c r="B167" s="47" t="s">
        <v>105</v>
      </c>
      <c r="C167" s="47"/>
      <c r="D167" s="47"/>
      <c r="E167" s="47"/>
      <c r="F167" s="47"/>
      <c r="G167" s="47"/>
      <c r="H167" s="36"/>
      <c r="I167" s="36"/>
      <c r="J167" s="36"/>
      <c r="K167" s="36"/>
      <c r="L167" s="10"/>
    </row>
    <row r="168" spans="2:12" ht="6" customHeight="1">
      <c r="B168" s="37"/>
      <c r="C168" s="37"/>
      <c r="D168" s="37"/>
      <c r="E168" s="37"/>
      <c r="F168" s="37"/>
      <c r="G168" s="37"/>
      <c r="H168" s="36"/>
      <c r="I168" s="36"/>
      <c r="J168" s="36"/>
      <c r="K168" s="36"/>
      <c r="L168" s="10"/>
    </row>
    <row r="169" spans="2:12" ht="45">
      <c r="B169" s="289" t="s">
        <v>110</v>
      </c>
      <c r="C169" s="289"/>
      <c r="D169" s="289"/>
      <c r="E169" s="289"/>
      <c r="F169" s="289"/>
      <c r="G169" s="289"/>
      <c r="H169" s="289"/>
      <c r="I169" s="289"/>
      <c r="J169" s="32" t="s">
        <v>106</v>
      </c>
      <c r="K169" s="35" t="s">
        <v>107</v>
      </c>
      <c r="L169" s="32" t="s">
        <v>131</v>
      </c>
    </row>
    <row r="170" spans="2:12">
      <c r="B170" s="242" t="s">
        <v>31</v>
      </c>
      <c r="C170" s="243"/>
      <c r="D170" s="243"/>
      <c r="E170" s="243"/>
      <c r="F170" s="243"/>
      <c r="G170" s="243"/>
      <c r="H170" s="243"/>
      <c r="I170" s="244"/>
      <c r="J170" s="33">
        <v>1</v>
      </c>
      <c r="K170" s="240">
        <f>J149</f>
        <v>4066.2045020881897</v>
      </c>
      <c r="L170" s="290">
        <f>ROUND(($J$170/$J$171)*$K$170,2)</f>
        <v>5.08</v>
      </c>
    </row>
    <row r="171" spans="2:12">
      <c r="B171" s="245"/>
      <c r="C171" s="246"/>
      <c r="D171" s="246"/>
      <c r="E171" s="246"/>
      <c r="F171" s="246"/>
      <c r="G171" s="246"/>
      <c r="H171" s="246"/>
      <c r="I171" s="247"/>
      <c r="J171" s="34">
        <v>800</v>
      </c>
      <c r="K171" s="241"/>
      <c r="L171" s="291"/>
    </row>
    <row r="172" spans="2:12" ht="18" customHeight="1">
      <c r="B172" s="25"/>
      <c r="C172" s="30"/>
      <c r="D172" s="31"/>
      <c r="E172" s="31"/>
      <c r="F172" s="31"/>
      <c r="G172" s="10"/>
      <c r="H172" s="10"/>
      <c r="I172" s="10"/>
      <c r="J172" s="10"/>
      <c r="K172" s="10"/>
      <c r="L172" s="10"/>
    </row>
    <row r="173" spans="2:12" ht="18" customHeight="1">
      <c r="B173" s="1"/>
      <c r="C173" s="1"/>
      <c r="D173" s="1"/>
      <c r="E173" s="1"/>
      <c r="F173" s="1"/>
      <c r="G173" s="2"/>
      <c r="H173" s="1"/>
      <c r="I173" s="1"/>
      <c r="J173" s="1"/>
      <c r="K173" s="1"/>
      <c r="L173" s="1"/>
    </row>
    <row r="174" spans="2:12" ht="18" customHeight="1">
      <c r="B174" s="47" t="s">
        <v>198</v>
      </c>
      <c r="C174" s="47"/>
      <c r="D174" s="47"/>
      <c r="E174" s="47"/>
      <c r="F174" s="47"/>
      <c r="G174" s="47"/>
      <c r="H174" s="1"/>
      <c r="I174" s="1"/>
      <c r="J174" s="1"/>
      <c r="K174" s="1"/>
      <c r="L174" s="1"/>
    </row>
    <row r="175" spans="2:12" ht="18" customHeight="1">
      <c r="B175" s="1"/>
      <c r="C175" s="1"/>
      <c r="D175" s="1"/>
      <c r="E175" s="1"/>
      <c r="F175" s="1"/>
      <c r="G175" s="2"/>
      <c r="H175" s="1"/>
      <c r="I175" s="1"/>
      <c r="J175" s="107"/>
      <c r="K175" s="1"/>
      <c r="L175" s="1"/>
    </row>
    <row r="176" spans="2:12" ht="67.5">
      <c r="B176" s="261" t="s">
        <v>110</v>
      </c>
      <c r="C176" s="262"/>
      <c r="D176" s="262"/>
      <c r="E176" s="262"/>
      <c r="F176" s="263"/>
      <c r="G176" s="41" t="s">
        <v>30</v>
      </c>
      <c r="H176" s="104" t="s">
        <v>108</v>
      </c>
      <c r="I176" s="41" t="s">
        <v>199</v>
      </c>
      <c r="J176" s="108" t="s">
        <v>200</v>
      </c>
      <c r="K176" s="104" t="s">
        <v>109</v>
      </c>
      <c r="L176" s="38" t="s">
        <v>201</v>
      </c>
    </row>
    <row r="177" spans="2:12" ht="18" customHeight="1">
      <c r="B177" s="264" t="s">
        <v>31</v>
      </c>
      <c r="C177" s="265"/>
      <c r="D177" s="265"/>
      <c r="E177" s="265"/>
      <c r="F177" s="266"/>
      <c r="G177" s="109">
        <v>1</v>
      </c>
      <c r="H177" s="273">
        <v>16</v>
      </c>
      <c r="I177" s="18">
        <v>1</v>
      </c>
      <c r="J177" s="274">
        <f>(G177/G178)*H177* (I177/I178)</f>
        <v>2.8254573709119167E-4</v>
      </c>
      <c r="K177" s="240">
        <f>J149</f>
        <v>4066.2045020881897</v>
      </c>
      <c r="L177" s="278">
        <f>J177*K177</f>
        <v>1.1488887482060295</v>
      </c>
    </row>
    <row r="178" spans="2:12" ht="18" customHeight="1">
      <c r="B178" s="267"/>
      <c r="C178" s="268"/>
      <c r="D178" s="268"/>
      <c r="E178" s="268"/>
      <c r="F178" s="269"/>
      <c r="G178" s="281">
        <v>300</v>
      </c>
      <c r="H178" s="273"/>
      <c r="I178" s="283">
        <v>188.76</v>
      </c>
      <c r="J178" s="275"/>
      <c r="K178" s="277"/>
      <c r="L178" s="279"/>
    </row>
    <row r="179" spans="2:12" ht="18" customHeight="1">
      <c r="B179" s="270"/>
      <c r="C179" s="271"/>
      <c r="D179" s="271"/>
      <c r="E179" s="271"/>
      <c r="F179" s="272"/>
      <c r="G179" s="282"/>
      <c r="H179" s="273"/>
      <c r="I179" s="284"/>
      <c r="J179" s="276"/>
      <c r="K179" s="241"/>
      <c r="L179" s="280"/>
    </row>
    <row r="180" spans="2:12" ht="18" customHeight="1">
      <c r="B180" s="25"/>
      <c r="C180" s="30"/>
      <c r="D180" s="31"/>
      <c r="E180" s="31"/>
      <c r="F180" s="31"/>
      <c r="G180" s="10"/>
      <c r="H180" s="10"/>
      <c r="I180" s="10"/>
      <c r="J180" s="10"/>
      <c r="K180" s="10"/>
      <c r="L180" s="10"/>
    </row>
    <row r="181" spans="2:12" ht="18" customHeight="1">
      <c r="B181" s="25"/>
      <c r="C181" s="30"/>
      <c r="D181" s="31"/>
      <c r="E181" s="31"/>
      <c r="F181" s="31"/>
      <c r="G181" s="10"/>
      <c r="H181" s="10"/>
      <c r="I181" s="10"/>
      <c r="J181" s="10"/>
      <c r="K181" s="10"/>
      <c r="L181" s="10"/>
    </row>
    <row r="182" spans="2:12">
      <c r="B182" s="1"/>
      <c r="C182" s="1"/>
      <c r="D182" s="1"/>
      <c r="E182" s="1"/>
      <c r="F182" s="1"/>
      <c r="G182" s="2"/>
      <c r="H182" s="1"/>
      <c r="I182" s="1"/>
      <c r="J182" s="1"/>
      <c r="K182" s="1"/>
      <c r="L182" s="1"/>
    </row>
    <row r="183" spans="2:12">
      <c r="B183" s="26" t="s">
        <v>174</v>
      </c>
      <c r="C183" s="26"/>
      <c r="D183" s="26"/>
      <c r="E183" s="26"/>
      <c r="F183" s="26"/>
      <c r="G183" s="2"/>
      <c r="H183" s="1"/>
      <c r="I183" s="1"/>
      <c r="J183" s="1"/>
      <c r="K183" s="1"/>
      <c r="L183" s="1"/>
    </row>
    <row r="184" spans="2:12">
      <c r="B184" s="1"/>
      <c r="C184" s="1"/>
      <c r="D184" s="1"/>
      <c r="E184" s="1"/>
      <c r="F184" s="1"/>
      <c r="G184" s="2"/>
      <c r="H184" s="1"/>
      <c r="I184" s="1"/>
      <c r="J184" s="1"/>
      <c r="K184" s="1"/>
      <c r="L184" s="1"/>
    </row>
    <row r="185" spans="2:12" ht="51" customHeight="1">
      <c r="B185" s="235" t="s">
        <v>112</v>
      </c>
      <c r="C185" s="236"/>
      <c r="D185" s="236"/>
      <c r="E185" s="236"/>
      <c r="F185" s="236"/>
      <c r="G185" s="237"/>
      <c r="H185" s="238" t="s">
        <v>114</v>
      </c>
      <c r="I185" s="239"/>
      <c r="J185" s="105" t="s">
        <v>121</v>
      </c>
      <c r="K185" s="105" t="s">
        <v>115</v>
      </c>
      <c r="L185" s="45" t="s">
        <v>130</v>
      </c>
    </row>
    <row r="186" spans="2:12">
      <c r="B186" s="110" t="s">
        <v>113</v>
      </c>
      <c r="C186" s="110"/>
      <c r="D186" s="110"/>
      <c r="E186" s="110"/>
      <c r="F186" s="110"/>
      <c r="G186" s="110"/>
      <c r="H186" s="111">
        <f>$L$170</f>
        <v>5.08</v>
      </c>
      <c r="I186" s="111"/>
      <c r="J186" s="73">
        <v>800</v>
      </c>
      <c r="K186" s="74">
        <f>H186*J186</f>
        <v>4064</v>
      </c>
      <c r="L186" s="44">
        <f>J186/J171</f>
        <v>1</v>
      </c>
    </row>
    <row r="187" spans="2:12">
      <c r="B187" s="110"/>
      <c r="C187" s="110"/>
      <c r="D187" s="110"/>
      <c r="E187" s="110"/>
      <c r="F187" s="110"/>
      <c r="G187" s="110"/>
      <c r="H187" s="111"/>
      <c r="I187" s="111"/>
      <c r="J187" s="73"/>
      <c r="K187" s="74">
        <f>H187*J187</f>
        <v>0</v>
      </c>
      <c r="L187" s="44">
        <f>J187/G178</f>
        <v>0</v>
      </c>
    </row>
    <row r="188" spans="2:12">
      <c r="B188" s="234" t="s">
        <v>13</v>
      </c>
      <c r="C188" s="234"/>
      <c r="D188" s="234"/>
      <c r="E188" s="234"/>
      <c r="F188" s="234"/>
      <c r="G188" s="234"/>
      <c r="H188" s="234"/>
      <c r="I188" s="234"/>
      <c r="J188" s="234"/>
      <c r="K188" s="48">
        <f>SUM(K186:K187)</f>
        <v>4064</v>
      </c>
      <c r="L188" s="46">
        <f>SUM(L186+L187)</f>
        <v>1</v>
      </c>
    </row>
    <row r="191" spans="2:12" ht="42" customHeight="1">
      <c r="B191" s="143" t="s">
        <v>138</v>
      </c>
      <c r="C191" s="144"/>
      <c r="D191" s="144"/>
      <c r="E191" s="144"/>
      <c r="F191" s="144"/>
      <c r="G191" s="144"/>
      <c r="H191" s="144"/>
      <c r="I191" s="145"/>
    </row>
    <row r="192" spans="2:12">
      <c r="B192" s="146" t="s">
        <v>139</v>
      </c>
      <c r="C192" s="147"/>
      <c r="D192" s="147"/>
      <c r="E192" s="147"/>
      <c r="F192" s="147"/>
      <c r="G192" s="147"/>
      <c r="H192" s="148"/>
      <c r="I192" s="56">
        <v>1494.26</v>
      </c>
    </row>
    <row r="193" spans="2:9">
      <c r="B193" s="149" t="s">
        <v>140</v>
      </c>
      <c r="C193" s="150"/>
      <c r="D193" s="150"/>
      <c r="E193" s="150"/>
      <c r="F193" s="150"/>
      <c r="G193" s="150"/>
      <c r="H193" s="151"/>
      <c r="I193" s="57">
        <v>1200</v>
      </c>
    </row>
    <row r="194" spans="2:9">
      <c r="B194" s="152" t="s">
        <v>141</v>
      </c>
      <c r="C194" s="153"/>
      <c r="D194" s="153"/>
      <c r="E194" s="153"/>
      <c r="F194" s="153"/>
      <c r="G194" s="153"/>
      <c r="H194" s="154"/>
      <c r="I194" s="56">
        <v>1200</v>
      </c>
    </row>
    <row r="195" spans="2:9">
      <c r="B195" s="132" t="s">
        <v>142</v>
      </c>
      <c r="C195" s="132"/>
      <c r="D195" s="132"/>
      <c r="E195" s="132"/>
      <c r="F195" s="132"/>
      <c r="G195" s="132"/>
      <c r="H195" s="132"/>
      <c r="I195" s="58">
        <f>(I192*I194)/I193</f>
        <v>1494.26</v>
      </c>
    </row>
    <row r="197" spans="2:9">
      <c r="B197" s="133" t="s">
        <v>147</v>
      </c>
      <c r="C197" s="133"/>
      <c r="D197" s="133"/>
      <c r="E197" s="133"/>
      <c r="F197" s="133"/>
      <c r="G197" s="133"/>
      <c r="H197" s="133"/>
      <c r="I197" s="56">
        <f>K17</f>
        <v>0</v>
      </c>
    </row>
    <row r="198" spans="2:9">
      <c r="B198" s="132" t="s">
        <v>140</v>
      </c>
      <c r="C198" s="132"/>
      <c r="D198" s="132"/>
      <c r="E198" s="132"/>
      <c r="F198" s="132"/>
      <c r="G198" s="132"/>
      <c r="H198" s="132"/>
      <c r="I198" s="57">
        <v>588</v>
      </c>
    </row>
    <row r="199" spans="2:9">
      <c r="B199" s="131" t="s">
        <v>141</v>
      </c>
      <c r="C199" s="131"/>
      <c r="D199" s="131"/>
      <c r="E199" s="131"/>
      <c r="F199" s="131"/>
      <c r="G199" s="131"/>
      <c r="H199" s="131"/>
      <c r="I199" s="56">
        <v>1800</v>
      </c>
    </row>
    <row r="200" spans="2:9">
      <c r="B200" s="132" t="s">
        <v>142</v>
      </c>
      <c r="C200" s="132"/>
      <c r="D200" s="132"/>
      <c r="E200" s="132"/>
      <c r="F200" s="132"/>
      <c r="G200" s="132"/>
      <c r="H200" s="132"/>
      <c r="I200" s="58">
        <f>(I197*I199)/I198</f>
        <v>0</v>
      </c>
    </row>
    <row r="202" spans="2:9">
      <c r="B202" s="133" t="s">
        <v>148</v>
      </c>
      <c r="C202" s="133"/>
      <c r="D202" s="133"/>
      <c r="E202" s="133"/>
      <c r="F202" s="133"/>
      <c r="G202" s="133"/>
      <c r="H202" s="133"/>
      <c r="I202" s="56">
        <v>405</v>
      </c>
    </row>
    <row r="203" spans="2:9">
      <c r="B203" s="132" t="s">
        <v>140</v>
      </c>
      <c r="C203" s="132"/>
      <c r="D203" s="132"/>
      <c r="E203" s="132"/>
      <c r="F203" s="132"/>
      <c r="G203" s="132"/>
      <c r="H203" s="132"/>
      <c r="I203" s="57">
        <v>360</v>
      </c>
    </row>
    <row r="204" spans="2:9">
      <c r="B204" s="131" t="s">
        <v>141</v>
      </c>
      <c r="C204" s="131"/>
      <c r="D204" s="131"/>
      <c r="E204" s="131"/>
      <c r="F204" s="131"/>
      <c r="G204" s="131"/>
      <c r="H204" s="131"/>
      <c r="I204" s="56">
        <v>360</v>
      </c>
    </row>
    <row r="205" spans="2:9">
      <c r="B205" s="132" t="s">
        <v>142</v>
      </c>
      <c r="C205" s="132"/>
      <c r="D205" s="132"/>
      <c r="E205" s="132"/>
      <c r="F205" s="132"/>
      <c r="G205" s="132"/>
      <c r="H205" s="132"/>
      <c r="I205" s="58">
        <f>(I202*I204)/I203</f>
        <v>405</v>
      </c>
    </row>
  </sheetData>
  <mergeCells count="286">
    <mergeCell ref="J118:L118"/>
    <mergeCell ref="B176:F176"/>
    <mergeCell ref="B177:F179"/>
    <mergeCell ref="H177:H179"/>
    <mergeCell ref="J177:J179"/>
    <mergeCell ref="K177:K179"/>
    <mergeCell ref="L177:L179"/>
    <mergeCell ref="G178:G179"/>
    <mergeCell ref="I178:I179"/>
    <mergeCell ref="C158:I158"/>
    <mergeCell ref="J158:L158"/>
    <mergeCell ref="C159:I159"/>
    <mergeCell ref="J159:L159"/>
    <mergeCell ref="D160:F160"/>
    <mergeCell ref="D162:F162"/>
    <mergeCell ref="D164:F164"/>
    <mergeCell ref="B169:I169"/>
    <mergeCell ref="L170:L171"/>
    <mergeCell ref="B161:L161"/>
    <mergeCell ref="B163:L163"/>
    <mergeCell ref="B165:L165"/>
    <mergeCell ref="J147:L147"/>
    <mergeCell ref="C148:I148"/>
    <mergeCell ref="J148:L148"/>
    <mergeCell ref="C103:I103"/>
    <mergeCell ref="K98:L98"/>
    <mergeCell ref="K99:L99"/>
    <mergeCell ref="K100:L100"/>
    <mergeCell ref="K103:L103"/>
    <mergeCell ref="K104:L104"/>
    <mergeCell ref="K105:L105"/>
    <mergeCell ref="C105:I105"/>
    <mergeCell ref="K101:L101"/>
    <mergeCell ref="K102:L102"/>
    <mergeCell ref="B83:L83"/>
    <mergeCell ref="B74:I74"/>
    <mergeCell ref="J74:L74"/>
    <mergeCell ref="C77:I77"/>
    <mergeCell ref="C79:I79"/>
    <mergeCell ref="J79:L79"/>
    <mergeCell ref="C80:I80"/>
    <mergeCell ref="J80:L80"/>
    <mergeCell ref="B81:I81"/>
    <mergeCell ref="J81:L81"/>
    <mergeCell ref="J77:L77"/>
    <mergeCell ref="C78:I78"/>
    <mergeCell ref="J78:L78"/>
    <mergeCell ref="B76:L76"/>
    <mergeCell ref="B188:J188"/>
    <mergeCell ref="B185:G185"/>
    <mergeCell ref="H185:I185"/>
    <mergeCell ref="B186:G186"/>
    <mergeCell ref="H186:I186"/>
    <mergeCell ref="K170:K171"/>
    <mergeCell ref="B170:I171"/>
    <mergeCell ref="B111:L111"/>
    <mergeCell ref="C101:I101"/>
    <mergeCell ref="C102:I102"/>
    <mergeCell ref="C104:I104"/>
    <mergeCell ref="B116:L116"/>
    <mergeCell ref="B120:I120"/>
    <mergeCell ref="J120:L120"/>
    <mergeCell ref="C112:I112"/>
    <mergeCell ref="J112:L112"/>
    <mergeCell ref="C113:I113"/>
    <mergeCell ref="J113:L113"/>
    <mergeCell ref="B114:I114"/>
    <mergeCell ref="J114:L114"/>
    <mergeCell ref="C117:I117"/>
    <mergeCell ref="J117:L117"/>
    <mergeCell ref="C118:I118"/>
    <mergeCell ref="K107:L107"/>
    <mergeCell ref="B149:I149"/>
    <mergeCell ref="J149:L149"/>
    <mergeCell ref="B153:L153"/>
    <mergeCell ref="J154:L155"/>
    <mergeCell ref="C155:I155"/>
    <mergeCell ref="C156:I156"/>
    <mergeCell ref="J156:L156"/>
    <mergeCell ref="B151:L151"/>
    <mergeCell ref="C142:I142"/>
    <mergeCell ref="J142:L142"/>
    <mergeCell ref="J143:L143"/>
    <mergeCell ref="C144:I144"/>
    <mergeCell ref="J144:L144"/>
    <mergeCell ref="C145:I145"/>
    <mergeCell ref="J145:L145"/>
    <mergeCell ref="C146:I146"/>
    <mergeCell ref="J146:L146"/>
    <mergeCell ref="C135:I135"/>
    <mergeCell ref="K135:L135"/>
    <mergeCell ref="C136:I136"/>
    <mergeCell ref="K136:L136"/>
    <mergeCell ref="K137:L137"/>
    <mergeCell ref="B138:I138"/>
    <mergeCell ref="K138:L138"/>
    <mergeCell ref="C141:I141"/>
    <mergeCell ref="J141:L141"/>
    <mergeCell ref="B140:L140"/>
    <mergeCell ref="B128:I128"/>
    <mergeCell ref="J128:L128"/>
    <mergeCell ref="C131:I131"/>
    <mergeCell ref="K131:L131"/>
    <mergeCell ref="B130:L130"/>
    <mergeCell ref="C132:I132"/>
    <mergeCell ref="K132:L132"/>
    <mergeCell ref="C133:I133"/>
    <mergeCell ref="K133:L133"/>
    <mergeCell ref="C124:I124"/>
    <mergeCell ref="J124:L124"/>
    <mergeCell ref="J119:L119"/>
    <mergeCell ref="B122:L122"/>
    <mergeCell ref="C125:I125"/>
    <mergeCell ref="J125:L125"/>
    <mergeCell ref="C126:I126"/>
    <mergeCell ref="J126:L126"/>
    <mergeCell ref="C127:I127"/>
    <mergeCell ref="J127:L127"/>
    <mergeCell ref="C121:I121"/>
    <mergeCell ref="J121:L121"/>
    <mergeCell ref="C119:I119"/>
    <mergeCell ref="C123:I123"/>
    <mergeCell ref="J123:L123"/>
    <mergeCell ref="C86:I86"/>
    <mergeCell ref="C87:I87"/>
    <mergeCell ref="C98:I98"/>
    <mergeCell ref="C99:I99"/>
    <mergeCell ref="C100:I100"/>
    <mergeCell ref="B92:I92"/>
    <mergeCell ref="C97:I97"/>
    <mergeCell ref="K85:L85"/>
    <mergeCell ref="K86:L86"/>
    <mergeCell ref="K87:L87"/>
    <mergeCell ref="C85:I85"/>
    <mergeCell ref="K88:L88"/>
    <mergeCell ref="K89:L89"/>
    <mergeCell ref="K90:L90"/>
    <mergeCell ref="K91:L91"/>
    <mergeCell ref="K92:L92"/>
    <mergeCell ref="K97:L97"/>
    <mergeCell ref="B94:L94"/>
    <mergeCell ref="B96:L96"/>
    <mergeCell ref="C69:I69"/>
    <mergeCell ref="J69:L69"/>
    <mergeCell ref="C70:I70"/>
    <mergeCell ref="J70:L70"/>
    <mergeCell ref="C72:I72"/>
    <mergeCell ref="J72:L72"/>
    <mergeCell ref="J73:L73"/>
    <mergeCell ref="C60:I60"/>
    <mergeCell ref="K60:L60"/>
    <mergeCell ref="C61:I61"/>
    <mergeCell ref="K61:L61"/>
    <mergeCell ref="C62:I62"/>
    <mergeCell ref="K62:L62"/>
    <mergeCell ref="K63:L63"/>
    <mergeCell ref="C71:I71"/>
    <mergeCell ref="J71:L71"/>
    <mergeCell ref="C64:I64"/>
    <mergeCell ref="B66:L66"/>
    <mergeCell ref="C67:I67"/>
    <mergeCell ref="J67:L67"/>
    <mergeCell ref="C68:I68"/>
    <mergeCell ref="J68:L68"/>
    <mergeCell ref="B63:I63"/>
    <mergeCell ref="C55:I55"/>
    <mergeCell ref="K55:L55"/>
    <mergeCell ref="C56:I56"/>
    <mergeCell ref="K56:L56"/>
    <mergeCell ref="C57:I57"/>
    <mergeCell ref="K57:L57"/>
    <mergeCell ref="C58:I58"/>
    <mergeCell ref="K58:L58"/>
    <mergeCell ref="C59:I59"/>
    <mergeCell ref="K59:L59"/>
    <mergeCell ref="C41:I41"/>
    <mergeCell ref="J41:L41"/>
    <mergeCell ref="B42:I42"/>
    <mergeCell ref="J42:L42"/>
    <mergeCell ref="C43:F43"/>
    <mergeCell ref="C46:I46"/>
    <mergeCell ref="B53:L53"/>
    <mergeCell ref="C54:I54"/>
    <mergeCell ref="K54:L54"/>
    <mergeCell ref="B49:I49"/>
    <mergeCell ref="C47:I47"/>
    <mergeCell ref="C48:I48"/>
    <mergeCell ref="K49:L49"/>
    <mergeCell ref="K48:L48"/>
    <mergeCell ref="K47:L47"/>
    <mergeCell ref="K46:L46"/>
    <mergeCell ref="B44:L44"/>
    <mergeCell ref="B45:L45"/>
    <mergeCell ref="C36:I36"/>
    <mergeCell ref="J36:L36"/>
    <mergeCell ref="C37:I37"/>
    <mergeCell ref="J37:L37"/>
    <mergeCell ref="C38:I38"/>
    <mergeCell ref="J38:L38"/>
    <mergeCell ref="C39:I39"/>
    <mergeCell ref="J39:L39"/>
    <mergeCell ref="C40:I40"/>
    <mergeCell ref="J40:L40"/>
    <mergeCell ref="J27:L27"/>
    <mergeCell ref="C31:I31"/>
    <mergeCell ref="J31:L31"/>
    <mergeCell ref="B34:L34"/>
    <mergeCell ref="B35:I35"/>
    <mergeCell ref="J35:L35"/>
    <mergeCell ref="C28:I28"/>
    <mergeCell ref="J28:L28"/>
    <mergeCell ref="C29:I29"/>
    <mergeCell ref="J29:L29"/>
    <mergeCell ref="C30:I30"/>
    <mergeCell ref="B194:H194"/>
    <mergeCell ref="C89:I89"/>
    <mergeCell ref="C90:I90"/>
    <mergeCell ref="C91:I91"/>
    <mergeCell ref="B2:L2"/>
    <mergeCell ref="B8:L8"/>
    <mergeCell ref="B3:F3"/>
    <mergeCell ref="G3:L3"/>
    <mergeCell ref="B4:F4"/>
    <mergeCell ref="C9:I9"/>
    <mergeCell ref="J9:L9"/>
    <mergeCell ref="G4:L4"/>
    <mergeCell ref="B5:F5"/>
    <mergeCell ref="G5:I5"/>
    <mergeCell ref="K5:L5"/>
    <mergeCell ref="B6:F6"/>
    <mergeCell ref="G6:L6"/>
    <mergeCell ref="J24:L24"/>
    <mergeCell ref="J30:L30"/>
    <mergeCell ref="C25:I25"/>
    <mergeCell ref="J25:L25"/>
    <mergeCell ref="C26:I26"/>
    <mergeCell ref="J26:L26"/>
    <mergeCell ref="C27:I27"/>
    <mergeCell ref="B21:L21"/>
    <mergeCell ref="B22:L22"/>
    <mergeCell ref="B23:L23"/>
    <mergeCell ref="C24:I24"/>
    <mergeCell ref="B204:H204"/>
    <mergeCell ref="B205:H205"/>
    <mergeCell ref="B197:H197"/>
    <mergeCell ref="B198:H198"/>
    <mergeCell ref="B199:H199"/>
    <mergeCell ref="B200:H200"/>
    <mergeCell ref="B202:H202"/>
    <mergeCell ref="B203:H203"/>
    <mergeCell ref="C73:I73"/>
    <mergeCell ref="B195:H195"/>
    <mergeCell ref="C134:I134"/>
    <mergeCell ref="C137:I137"/>
    <mergeCell ref="C143:I143"/>
    <mergeCell ref="B147:I147"/>
    <mergeCell ref="C154:I154"/>
    <mergeCell ref="C88:I88"/>
    <mergeCell ref="B107:I107"/>
    <mergeCell ref="B191:I191"/>
    <mergeCell ref="B192:H192"/>
    <mergeCell ref="B193:H193"/>
    <mergeCell ref="B187:G187"/>
    <mergeCell ref="H187:I187"/>
    <mergeCell ref="C157:I157"/>
    <mergeCell ref="J157:L157"/>
    <mergeCell ref="K134:L134"/>
    <mergeCell ref="C106:I106"/>
    <mergeCell ref="K106:L106"/>
    <mergeCell ref="C10:I10"/>
    <mergeCell ref="J10:L10"/>
    <mergeCell ref="C11:I11"/>
    <mergeCell ref="J11:L11"/>
    <mergeCell ref="C12:I12"/>
    <mergeCell ref="J12:L12"/>
    <mergeCell ref="B14:L14"/>
    <mergeCell ref="B15:I15"/>
    <mergeCell ref="K15:L15"/>
    <mergeCell ref="B16:I16"/>
    <mergeCell ref="K16:L16"/>
    <mergeCell ref="B17:I17"/>
    <mergeCell ref="K17:L17"/>
    <mergeCell ref="B18:I18"/>
    <mergeCell ref="K18:L18"/>
    <mergeCell ref="B19:I19"/>
    <mergeCell ref="K19:L19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showGridLines="0" zoomScaleNormal="100" workbookViewId="0">
      <selection activeCell="A7" sqref="A7"/>
    </sheetView>
  </sheetViews>
  <sheetFormatPr defaultColWidth="9.28515625" defaultRowHeight="12.75"/>
  <cols>
    <col min="1" max="1" width="28.42578125" bestFit="1" customWidth="1"/>
    <col min="2" max="2" width="12.140625" customWidth="1"/>
    <col min="3" max="3" width="13.28515625" customWidth="1"/>
    <col min="4" max="4" width="11.140625" customWidth="1"/>
    <col min="5" max="5" width="15.5703125" customWidth="1"/>
  </cols>
  <sheetData>
    <row r="1" spans="1:6">
      <c r="A1" s="14"/>
      <c r="B1" s="14"/>
      <c r="C1" s="14"/>
      <c r="D1" s="14"/>
      <c r="E1" s="14"/>
      <c r="F1" s="14"/>
    </row>
    <row r="2" spans="1:6">
      <c r="A2" s="296" t="s">
        <v>33</v>
      </c>
      <c r="B2" s="296"/>
      <c r="C2" s="296"/>
      <c r="D2" s="296"/>
      <c r="E2" s="296"/>
      <c r="F2" s="14"/>
    </row>
    <row r="3" spans="1:6" ht="38.25">
      <c r="A3" s="15" t="s">
        <v>23</v>
      </c>
      <c r="B3" s="15" t="s">
        <v>133</v>
      </c>
      <c r="C3" s="15" t="s">
        <v>24</v>
      </c>
      <c r="D3" s="16" t="s">
        <v>19</v>
      </c>
      <c r="E3" s="16" t="s">
        <v>20</v>
      </c>
      <c r="F3" s="14"/>
    </row>
    <row r="4" spans="1:6" s="11" customFormat="1">
      <c r="A4" s="21" t="s">
        <v>132</v>
      </c>
      <c r="B4" s="19">
        <v>2</v>
      </c>
      <c r="C4" s="19" t="s">
        <v>21</v>
      </c>
      <c r="D4" s="20"/>
      <c r="E4" s="20">
        <f>B4*D4</f>
        <v>0</v>
      </c>
      <c r="F4" s="17"/>
    </row>
    <row r="5" spans="1:6" s="11" customFormat="1" ht="25.5">
      <c r="A5" s="21" t="s">
        <v>134</v>
      </c>
      <c r="B5" s="19">
        <v>3</v>
      </c>
      <c r="C5" s="19" t="s">
        <v>21</v>
      </c>
      <c r="D5" s="20"/>
      <c r="E5" s="20">
        <f>B5*D5</f>
        <v>0</v>
      </c>
      <c r="F5" s="17"/>
    </row>
    <row r="6" spans="1:6" s="11" customFormat="1">
      <c r="A6" s="21" t="s">
        <v>36</v>
      </c>
      <c r="B6" s="19">
        <v>5</v>
      </c>
      <c r="C6" s="19" t="s">
        <v>22</v>
      </c>
      <c r="D6" s="20"/>
      <c r="E6" s="20">
        <f>B6*D6</f>
        <v>0</v>
      </c>
      <c r="F6" s="17"/>
    </row>
    <row r="7" spans="1:6" s="11" customFormat="1" ht="38.25">
      <c r="A7" s="21" t="s">
        <v>32</v>
      </c>
      <c r="B7" s="19">
        <v>2</v>
      </c>
      <c r="C7" s="19" t="s">
        <v>22</v>
      </c>
      <c r="D7" s="20"/>
      <c r="E7" s="20">
        <f>B7*D7</f>
        <v>0</v>
      </c>
      <c r="F7" s="17"/>
    </row>
    <row r="8" spans="1:6" s="11" customFormat="1" ht="21" customHeight="1">
      <c r="A8" s="294" t="s">
        <v>178</v>
      </c>
      <c r="B8" s="294"/>
      <c r="C8" s="294"/>
      <c r="D8" s="294"/>
      <c r="E8" s="12">
        <f>SUM(E4:E7)</f>
        <v>0</v>
      </c>
      <c r="F8" s="17"/>
    </row>
    <row r="9" spans="1:6" ht="21.75" customHeight="1">
      <c r="A9" s="295" t="s">
        <v>34</v>
      </c>
      <c r="B9" s="295"/>
      <c r="C9" s="295"/>
      <c r="D9" s="295"/>
      <c r="E9" s="13">
        <f>E8*2</f>
        <v>0</v>
      </c>
      <c r="F9" s="14"/>
    </row>
    <row r="10" spans="1:6">
      <c r="A10" s="295" t="s">
        <v>35</v>
      </c>
      <c r="B10" s="295"/>
      <c r="C10" s="295"/>
      <c r="D10" s="295"/>
      <c r="E10" s="13">
        <f>E9/12</f>
        <v>0</v>
      </c>
      <c r="F10" s="14"/>
    </row>
    <row r="11" spans="1:6">
      <c r="A11" s="14"/>
      <c r="B11" s="14"/>
      <c r="C11" s="14"/>
      <c r="D11" s="14"/>
      <c r="E11" s="14"/>
      <c r="F11" s="14"/>
    </row>
    <row r="12" spans="1:6">
      <c r="A12" s="14"/>
      <c r="B12" s="14"/>
      <c r="C12" s="14"/>
      <c r="D12" s="14"/>
      <c r="E12" s="14"/>
      <c r="F12" s="14"/>
    </row>
  </sheetData>
  <sheetProtection selectLockedCells="1" selectUnlockedCells="1"/>
  <mergeCells count="4">
    <mergeCell ref="A8:D8"/>
    <mergeCell ref="A9:D9"/>
    <mergeCell ref="A2:E2"/>
    <mergeCell ref="A10:D10"/>
  </mergeCells>
  <pageMargins left="0.51180555555555551" right="0.51180555555555551" top="0.78749999999999998" bottom="0.78749999999999998" header="0.51180555555555551" footer="0.51180555555555551"/>
  <pageSetup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64"/>
  <sheetViews>
    <sheetView workbookViewId="0">
      <selection activeCell="L69" sqref="L69"/>
    </sheetView>
  </sheetViews>
  <sheetFormatPr defaultRowHeight="12.75"/>
  <cols>
    <col min="1" max="1" width="51.140625" customWidth="1"/>
    <col min="3" max="3" width="14.28515625" customWidth="1"/>
    <col min="4" max="4" width="12.7109375" customWidth="1"/>
    <col min="5" max="5" width="14.28515625" bestFit="1" customWidth="1"/>
  </cols>
  <sheetData>
    <row r="1" spans="1:6">
      <c r="A1" s="54"/>
      <c r="B1" s="14"/>
      <c r="C1" s="14"/>
      <c r="D1" s="14"/>
      <c r="E1" s="14"/>
    </row>
    <row r="2" spans="1:6">
      <c r="A2" s="298" t="s">
        <v>29</v>
      </c>
      <c r="B2" s="298"/>
      <c r="C2" s="298"/>
      <c r="D2" s="298"/>
      <c r="E2" s="298"/>
      <c r="F2" s="298"/>
    </row>
    <row r="3" spans="1:6">
      <c r="A3" s="103"/>
    </row>
    <row r="4" spans="1:6" ht="38.25">
      <c r="A4" s="91" t="s">
        <v>98</v>
      </c>
      <c r="B4" s="91" t="s">
        <v>197</v>
      </c>
      <c r="C4" s="91" t="s">
        <v>183</v>
      </c>
      <c r="D4" s="91" t="s">
        <v>195</v>
      </c>
      <c r="E4" s="92" t="s">
        <v>19</v>
      </c>
      <c r="F4" s="92" t="s">
        <v>20</v>
      </c>
    </row>
    <row r="5" spans="1:6">
      <c r="A5" s="91" t="s">
        <v>210</v>
      </c>
      <c r="B5" s="91" t="s">
        <v>211</v>
      </c>
      <c r="C5" s="91">
        <v>5</v>
      </c>
      <c r="D5" s="91" t="s">
        <v>196</v>
      </c>
      <c r="E5" s="102"/>
      <c r="F5" s="93">
        <f>E5*C5</f>
        <v>0</v>
      </c>
    </row>
    <row r="6" spans="1:6">
      <c r="A6" s="91" t="s">
        <v>212</v>
      </c>
      <c r="B6" s="91" t="s">
        <v>213</v>
      </c>
      <c r="C6" s="91">
        <v>1</v>
      </c>
      <c r="D6" s="91" t="s">
        <v>196</v>
      </c>
      <c r="E6" s="102"/>
      <c r="F6" s="93">
        <f t="shared" ref="F6:F60" si="0">E6*C6</f>
        <v>0</v>
      </c>
    </row>
    <row r="7" spans="1:6">
      <c r="A7" s="91" t="s">
        <v>214</v>
      </c>
      <c r="B7" s="91" t="s">
        <v>211</v>
      </c>
      <c r="C7" s="91">
        <v>5</v>
      </c>
      <c r="D7" s="91" t="s">
        <v>196</v>
      </c>
      <c r="E7" s="102"/>
      <c r="F7" s="93">
        <f t="shared" si="0"/>
        <v>0</v>
      </c>
    </row>
    <row r="8" spans="1:6">
      <c r="A8" s="91" t="s">
        <v>215</v>
      </c>
      <c r="B8" s="91" t="s">
        <v>213</v>
      </c>
      <c r="C8" s="91">
        <v>1</v>
      </c>
      <c r="D8" s="91" t="s">
        <v>196</v>
      </c>
      <c r="E8" s="102"/>
      <c r="F8" s="93">
        <f t="shared" si="0"/>
        <v>0</v>
      </c>
    </row>
    <row r="9" spans="1:6">
      <c r="A9" s="91" t="s">
        <v>216</v>
      </c>
      <c r="B9" s="91" t="s">
        <v>213</v>
      </c>
      <c r="C9" s="91">
        <v>1</v>
      </c>
      <c r="D9" s="91" t="s">
        <v>196</v>
      </c>
      <c r="E9" s="102"/>
      <c r="F9" s="93">
        <f t="shared" si="0"/>
        <v>0</v>
      </c>
    </row>
    <row r="10" spans="1:6">
      <c r="A10" s="91" t="s">
        <v>217</v>
      </c>
      <c r="B10" s="91" t="s">
        <v>211</v>
      </c>
      <c r="C10" s="91">
        <v>1</v>
      </c>
      <c r="D10" s="91" t="s">
        <v>196</v>
      </c>
      <c r="E10" s="102"/>
      <c r="F10" s="93">
        <f t="shared" si="0"/>
        <v>0</v>
      </c>
    </row>
    <row r="11" spans="1:6">
      <c r="A11" s="91" t="s">
        <v>218</v>
      </c>
      <c r="B11" s="91" t="s">
        <v>213</v>
      </c>
      <c r="C11" s="91">
        <v>1</v>
      </c>
      <c r="D11" s="91" t="s">
        <v>196</v>
      </c>
      <c r="E11" s="102"/>
      <c r="F11" s="93">
        <f t="shared" si="0"/>
        <v>0</v>
      </c>
    </row>
    <row r="12" spans="1:6">
      <c r="A12" s="91" t="s">
        <v>219</v>
      </c>
      <c r="B12" s="91" t="s">
        <v>213</v>
      </c>
      <c r="C12" s="91">
        <v>10</v>
      </c>
      <c r="D12" s="91" t="s">
        <v>196</v>
      </c>
      <c r="E12" s="102"/>
      <c r="F12" s="93">
        <f t="shared" si="0"/>
        <v>0</v>
      </c>
    </row>
    <row r="13" spans="1:6">
      <c r="A13" s="91" t="s">
        <v>220</v>
      </c>
      <c r="B13" s="91" t="s">
        <v>213</v>
      </c>
      <c r="C13" s="91">
        <v>1</v>
      </c>
      <c r="D13" s="91" t="s">
        <v>196</v>
      </c>
      <c r="E13" s="102"/>
      <c r="F13" s="93">
        <f t="shared" si="0"/>
        <v>0</v>
      </c>
    </row>
    <row r="14" spans="1:6">
      <c r="A14" s="91" t="s">
        <v>221</v>
      </c>
      <c r="B14" s="91" t="s">
        <v>213</v>
      </c>
      <c r="C14" s="91">
        <v>3</v>
      </c>
      <c r="D14" s="91" t="s">
        <v>196</v>
      </c>
      <c r="E14" s="102"/>
      <c r="F14" s="93">
        <f t="shared" si="0"/>
        <v>0</v>
      </c>
    </row>
    <row r="15" spans="1:6">
      <c r="A15" s="91" t="s">
        <v>222</v>
      </c>
      <c r="B15" s="91" t="s">
        <v>213</v>
      </c>
      <c r="C15" s="91">
        <v>1</v>
      </c>
      <c r="D15" s="91" t="s">
        <v>196</v>
      </c>
      <c r="E15" s="102"/>
      <c r="F15" s="93">
        <f t="shared" si="0"/>
        <v>0</v>
      </c>
    </row>
    <row r="16" spans="1:6">
      <c r="A16" s="91" t="s">
        <v>223</v>
      </c>
      <c r="B16" s="91" t="s">
        <v>213</v>
      </c>
      <c r="C16" s="91">
        <v>10</v>
      </c>
      <c r="D16" s="91" t="s">
        <v>196</v>
      </c>
      <c r="E16" s="102"/>
      <c r="F16" s="93">
        <f t="shared" si="0"/>
        <v>0</v>
      </c>
    </row>
    <row r="17" spans="1:6">
      <c r="A17" s="91" t="s">
        <v>224</v>
      </c>
      <c r="B17" s="91" t="s">
        <v>213</v>
      </c>
      <c r="C17" s="91">
        <v>10</v>
      </c>
      <c r="D17" s="91" t="s">
        <v>196</v>
      </c>
      <c r="E17" s="102"/>
      <c r="F17" s="93">
        <f t="shared" si="0"/>
        <v>0</v>
      </c>
    </row>
    <row r="18" spans="1:6">
      <c r="A18" s="91" t="s">
        <v>225</v>
      </c>
      <c r="B18" s="91" t="s">
        <v>213</v>
      </c>
      <c r="C18" s="91">
        <v>1</v>
      </c>
      <c r="D18" s="91" t="s">
        <v>196</v>
      </c>
      <c r="E18" s="102"/>
      <c r="F18" s="93">
        <f t="shared" si="0"/>
        <v>0</v>
      </c>
    </row>
    <row r="19" spans="1:6">
      <c r="A19" s="91" t="s">
        <v>226</v>
      </c>
      <c r="B19" s="91" t="s">
        <v>213</v>
      </c>
      <c r="C19" s="91">
        <v>10</v>
      </c>
      <c r="D19" s="91" t="s">
        <v>196</v>
      </c>
      <c r="E19" s="102"/>
      <c r="F19" s="93">
        <f t="shared" si="0"/>
        <v>0</v>
      </c>
    </row>
    <row r="20" spans="1:6">
      <c r="A20" s="91" t="s">
        <v>227</v>
      </c>
      <c r="B20" s="91" t="s">
        <v>213</v>
      </c>
      <c r="C20" s="91">
        <v>1</v>
      </c>
      <c r="D20" s="91" t="s">
        <v>196</v>
      </c>
      <c r="E20" s="102"/>
      <c r="F20" s="93">
        <f t="shared" si="0"/>
        <v>0</v>
      </c>
    </row>
    <row r="21" spans="1:6">
      <c r="A21" s="91" t="s">
        <v>228</v>
      </c>
      <c r="B21" s="91" t="s">
        <v>213</v>
      </c>
      <c r="C21" s="91">
        <v>6</v>
      </c>
      <c r="D21" s="91" t="s">
        <v>196</v>
      </c>
      <c r="E21" s="102"/>
      <c r="F21" s="93">
        <f t="shared" si="0"/>
        <v>0</v>
      </c>
    </row>
    <row r="22" spans="1:6">
      <c r="A22" s="91" t="s">
        <v>229</v>
      </c>
      <c r="B22" s="91" t="s">
        <v>213</v>
      </c>
      <c r="C22" s="91">
        <v>3</v>
      </c>
      <c r="D22" s="91" t="s">
        <v>196</v>
      </c>
      <c r="E22" s="102"/>
      <c r="F22" s="93">
        <f t="shared" si="0"/>
        <v>0</v>
      </c>
    </row>
    <row r="23" spans="1:6">
      <c r="A23" s="91" t="s">
        <v>230</v>
      </c>
      <c r="B23" s="91" t="s">
        <v>231</v>
      </c>
      <c r="C23" s="91">
        <v>1</v>
      </c>
      <c r="D23" s="91" t="s">
        <v>196</v>
      </c>
      <c r="E23" s="102"/>
      <c r="F23" s="93">
        <f t="shared" si="0"/>
        <v>0</v>
      </c>
    </row>
    <row r="24" spans="1:6">
      <c r="A24" s="91" t="s">
        <v>232</v>
      </c>
      <c r="B24" s="91" t="s">
        <v>213</v>
      </c>
      <c r="C24" s="91">
        <v>1</v>
      </c>
      <c r="D24" s="91" t="s">
        <v>196</v>
      </c>
      <c r="E24" s="102"/>
      <c r="F24" s="93">
        <f t="shared" si="0"/>
        <v>0</v>
      </c>
    </row>
    <row r="25" spans="1:6">
      <c r="A25" s="91" t="s">
        <v>233</v>
      </c>
      <c r="B25" s="91" t="s">
        <v>211</v>
      </c>
      <c r="C25" s="91">
        <v>1</v>
      </c>
      <c r="D25" s="91" t="s">
        <v>196</v>
      </c>
      <c r="E25" s="102"/>
      <c r="F25" s="93">
        <f t="shared" si="0"/>
        <v>0</v>
      </c>
    </row>
    <row r="26" spans="1:6">
      <c r="A26" s="91" t="s">
        <v>234</v>
      </c>
      <c r="B26" s="91" t="s">
        <v>211</v>
      </c>
      <c r="C26" s="91">
        <v>2</v>
      </c>
      <c r="D26" s="91" t="s">
        <v>196</v>
      </c>
      <c r="E26" s="102"/>
      <c r="F26" s="93">
        <f t="shared" si="0"/>
        <v>0</v>
      </c>
    </row>
    <row r="27" spans="1:6">
      <c r="A27" s="91" t="s">
        <v>235</v>
      </c>
      <c r="B27" s="91" t="s">
        <v>211</v>
      </c>
      <c r="C27" s="91">
        <v>5</v>
      </c>
      <c r="D27" s="91" t="s">
        <v>196</v>
      </c>
      <c r="E27" s="102"/>
      <c r="F27" s="93">
        <f t="shared" si="0"/>
        <v>0</v>
      </c>
    </row>
    <row r="28" spans="1:6">
      <c r="A28" s="91" t="s">
        <v>236</v>
      </c>
      <c r="B28" s="91" t="s">
        <v>213</v>
      </c>
      <c r="C28" s="91">
        <v>3</v>
      </c>
      <c r="D28" s="91" t="s">
        <v>196</v>
      </c>
      <c r="E28" s="102"/>
      <c r="F28" s="93">
        <f t="shared" si="0"/>
        <v>0</v>
      </c>
    </row>
    <row r="29" spans="1:6">
      <c r="A29" s="91" t="s">
        <v>237</v>
      </c>
      <c r="B29" s="91" t="s">
        <v>22</v>
      </c>
      <c r="C29" s="91">
        <v>2</v>
      </c>
      <c r="D29" s="91" t="s">
        <v>196</v>
      </c>
      <c r="E29" s="102"/>
      <c r="F29" s="93">
        <f t="shared" si="0"/>
        <v>0</v>
      </c>
    </row>
    <row r="30" spans="1:6">
      <c r="A30" s="91" t="s">
        <v>238</v>
      </c>
      <c r="B30" s="91" t="s">
        <v>22</v>
      </c>
      <c r="C30" s="91">
        <v>2</v>
      </c>
      <c r="D30" s="91" t="s">
        <v>196</v>
      </c>
      <c r="E30" s="102"/>
      <c r="F30" s="93">
        <f t="shared" si="0"/>
        <v>0</v>
      </c>
    </row>
    <row r="31" spans="1:6">
      <c r="A31" s="91" t="s">
        <v>239</v>
      </c>
      <c r="B31" s="91" t="s">
        <v>22</v>
      </c>
      <c r="C31" s="91">
        <v>2</v>
      </c>
      <c r="D31" s="91" t="s">
        <v>196</v>
      </c>
      <c r="E31" s="102"/>
      <c r="F31" s="93">
        <f t="shared" si="0"/>
        <v>0</v>
      </c>
    </row>
    <row r="32" spans="1:6">
      <c r="A32" s="91" t="s">
        <v>240</v>
      </c>
      <c r="B32" s="91" t="s">
        <v>213</v>
      </c>
      <c r="C32" s="91">
        <v>50</v>
      </c>
      <c r="D32" s="91" t="s">
        <v>196</v>
      </c>
      <c r="E32" s="102"/>
      <c r="F32" s="93">
        <f t="shared" si="0"/>
        <v>0</v>
      </c>
    </row>
    <row r="33" spans="1:6">
      <c r="A33" s="91" t="s">
        <v>241</v>
      </c>
      <c r="B33" s="91" t="s">
        <v>213</v>
      </c>
      <c r="C33" s="91">
        <v>1</v>
      </c>
      <c r="D33" s="91" t="s">
        <v>196</v>
      </c>
      <c r="E33" s="102"/>
      <c r="F33" s="93">
        <f t="shared" si="0"/>
        <v>0</v>
      </c>
    </row>
    <row r="34" spans="1:6">
      <c r="A34" s="91" t="s">
        <v>242</v>
      </c>
      <c r="B34" s="91" t="s">
        <v>213</v>
      </c>
      <c r="C34" s="91">
        <v>1</v>
      </c>
      <c r="D34" s="91" t="s">
        <v>196</v>
      </c>
      <c r="E34" s="102"/>
      <c r="F34" s="93">
        <f t="shared" si="0"/>
        <v>0</v>
      </c>
    </row>
    <row r="35" spans="1:6">
      <c r="A35" s="91" t="s">
        <v>243</v>
      </c>
      <c r="B35" s="91" t="s">
        <v>213</v>
      </c>
      <c r="C35" s="91">
        <v>1</v>
      </c>
      <c r="D35" s="91" t="s">
        <v>196</v>
      </c>
      <c r="E35" s="102"/>
      <c r="F35" s="93">
        <f t="shared" si="0"/>
        <v>0</v>
      </c>
    </row>
    <row r="36" spans="1:6">
      <c r="A36" s="91" t="s">
        <v>244</v>
      </c>
      <c r="B36" s="91" t="s">
        <v>213</v>
      </c>
      <c r="C36" s="91">
        <v>1</v>
      </c>
      <c r="D36" s="91" t="s">
        <v>196</v>
      </c>
      <c r="E36" s="102"/>
      <c r="F36" s="93">
        <f t="shared" si="0"/>
        <v>0</v>
      </c>
    </row>
    <row r="37" spans="1:6">
      <c r="A37" s="91" t="s">
        <v>245</v>
      </c>
      <c r="B37" s="91" t="s">
        <v>213</v>
      </c>
      <c r="C37" s="91">
        <v>1</v>
      </c>
      <c r="D37" s="91" t="s">
        <v>196</v>
      </c>
      <c r="E37" s="102"/>
      <c r="F37" s="93">
        <f t="shared" si="0"/>
        <v>0</v>
      </c>
    </row>
    <row r="38" spans="1:6">
      <c r="A38" s="91" t="s">
        <v>246</v>
      </c>
      <c r="B38" s="91" t="s">
        <v>247</v>
      </c>
      <c r="C38" s="91">
        <v>2</v>
      </c>
      <c r="D38" s="91" t="s">
        <v>196</v>
      </c>
      <c r="E38" s="102"/>
      <c r="F38" s="93">
        <f t="shared" si="0"/>
        <v>0</v>
      </c>
    </row>
    <row r="39" spans="1:6">
      <c r="A39" s="91" t="s">
        <v>248</v>
      </c>
      <c r="B39" s="91" t="s">
        <v>247</v>
      </c>
      <c r="C39" s="91">
        <v>2</v>
      </c>
      <c r="D39" s="91" t="s">
        <v>196</v>
      </c>
      <c r="E39" s="102"/>
      <c r="F39" s="93">
        <f t="shared" si="0"/>
        <v>0</v>
      </c>
    </row>
    <row r="40" spans="1:6">
      <c r="A40" s="91" t="s">
        <v>249</v>
      </c>
      <c r="B40" s="91" t="s">
        <v>213</v>
      </c>
      <c r="C40" s="91">
        <v>10</v>
      </c>
      <c r="D40" s="91" t="s">
        <v>196</v>
      </c>
      <c r="E40" s="102"/>
      <c r="F40" s="93">
        <f t="shared" si="0"/>
        <v>0</v>
      </c>
    </row>
    <row r="41" spans="1:6">
      <c r="A41" s="91" t="s">
        <v>250</v>
      </c>
      <c r="B41" s="91" t="s">
        <v>213</v>
      </c>
      <c r="C41" s="91">
        <v>1</v>
      </c>
      <c r="D41" s="91" t="s">
        <v>196</v>
      </c>
      <c r="E41" s="102"/>
      <c r="F41" s="93">
        <f t="shared" si="0"/>
        <v>0</v>
      </c>
    </row>
    <row r="42" spans="1:6">
      <c r="A42" s="91" t="s">
        <v>251</v>
      </c>
      <c r="B42" s="91" t="s">
        <v>213</v>
      </c>
      <c r="C42" s="91">
        <v>3</v>
      </c>
      <c r="D42" s="91" t="s">
        <v>196</v>
      </c>
      <c r="E42" s="102"/>
      <c r="F42" s="93">
        <f t="shared" si="0"/>
        <v>0</v>
      </c>
    </row>
    <row r="43" spans="1:6">
      <c r="A43" s="91" t="s">
        <v>252</v>
      </c>
      <c r="B43" s="91" t="s">
        <v>211</v>
      </c>
      <c r="C43" s="91">
        <v>1</v>
      </c>
      <c r="D43" s="91" t="s">
        <v>196</v>
      </c>
      <c r="E43" s="102"/>
      <c r="F43" s="93">
        <f t="shared" si="0"/>
        <v>0</v>
      </c>
    </row>
    <row r="44" spans="1:6">
      <c r="A44" s="91" t="s">
        <v>253</v>
      </c>
      <c r="B44" s="91" t="s">
        <v>213</v>
      </c>
      <c r="C44" s="91">
        <v>1</v>
      </c>
      <c r="D44" s="91" t="s">
        <v>196</v>
      </c>
      <c r="E44" s="102"/>
      <c r="F44" s="93">
        <f t="shared" si="0"/>
        <v>0</v>
      </c>
    </row>
    <row r="45" spans="1:6">
      <c r="A45" s="91" t="s">
        <v>254</v>
      </c>
      <c r="B45" s="91" t="s">
        <v>213</v>
      </c>
      <c r="C45" s="91">
        <v>1</v>
      </c>
      <c r="D45" s="91" t="s">
        <v>196</v>
      </c>
      <c r="E45" s="102"/>
      <c r="F45" s="93">
        <f t="shared" si="0"/>
        <v>0</v>
      </c>
    </row>
    <row r="46" spans="1:6">
      <c r="A46" s="91" t="s">
        <v>255</v>
      </c>
      <c r="B46" s="91" t="s">
        <v>213</v>
      </c>
      <c r="C46" s="91">
        <v>1</v>
      </c>
      <c r="D46" s="91" t="s">
        <v>196</v>
      </c>
      <c r="E46" s="102"/>
      <c r="F46" s="93">
        <f t="shared" si="0"/>
        <v>0</v>
      </c>
    </row>
    <row r="47" spans="1:6">
      <c r="A47" s="91" t="s">
        <v>256</v>
      </c>
      <c r="B47" s="91" t="s">
        <v>213</v>
      </c>
      <c r="C47" s="91">
        <v>3</v>
      </c>
      <c r="D47" s="91" t="s">
        <v>196</v>
      </c>
      <c r="E47" s="102"/>
      <c r="F47" s="93">
        <f t="shared" si="0"/>
        <v>0</v>
      </c>
    </row>
    <row r="48" spans="1:6">
      <c r="A48" s="91" t="s">
        <v>257</v>
      </c>
      <c r="B48" s="91" t="s">
        <v>213</v>
      </c>
      <c r="C48" s="91">
        <v>1</v>
      </c>
      <c r="D48" s="91" t="s">
        <v>196</v>
      </c>
      <c r="E48" s="102"/>
      <c r="F48" s="93">
        <f t="shared" si="0"/>
        <v>0</v>
      </c>
    </row>
    <row r="49" spans="1:6">
      <c r="A49" s="91" t="s">
        <v>258</v>
      </c>
      <c r="B49" s="91" t="s">
        <v>259</v>
      </c>
      <c r="C49" s="91">
        <v>3</v>
      </c>
      <c r="D49" s="91" t="s">
        <v>196</v>
      </c>
      <c r="E49" s="102"/>
      <c r="F49" s="93">
        <f t="shared" si="0"/>
        <v>0</v>
      </c>
    </row>
    <row r="50" spans="1:6">
      <c r="A50" s="91" t="s">
        <v>260</v>
      </c>
      <c r="B50" s="91" t="s">
        <v>211</v>
      </c>
      <c r="C50" s="91">
        <v>5</v>
      </c>
      <c r="D50" s="91" t="s">
        <v>196</v>
      </c>
      <c r="E50" s="102"/>
      <c r="F50" s="93">
        <f t="shared" si="0"/>
        <v>0</v>
      </c>
    </row>
    <row r="51" spans="1:6">
      <c r="A51" s="91" t="s">
        <v>261</v>
      </c>
      <c r="B51" s="91" t="s">
        <v>213</v>
      </c>
      <c r="C51" s="91">
        <v>3</v>
      </c>
      <c r="D51" s="91" t="s">
        <v>196</v>
      </c>
      <c r="E51" s="102"/>
      <c r="F51" s="93">
        <f t="shared" si="0"/>
        <v>0</v>
      </c>
    </row>
    <row r="52" spans="1:6">
      <c r="A52" s="91" t="s">
        <v>262</v>
      </c>
      <c r="B52" s="91" t="s">
        <v>213</v>
      </c>
      <c r="C52" s="91">
        <v>2</v>
      </c>
      <c r="D52" s="91" t="s">
        <v>196</v>
      </c>
      <c r="E52" s="102"/>
      <c r="F52" s="93">
        <f t="shared" si="0"/>
        <v>0</v>
      </c>
    </row>
    <row r="53" spans="1:6">
      <c r="A53" s="91" t="s">
        <v>263</v>
      </c>
      <c r="B53" s="91" t="s">
        <v>213</v>
      </c>
      <c r="C53" s="91">
        <v>100</v>
      </c>
      <c r="D53" s="91" t="s">
        <v>196</v>
      </c>
      <c r="E53" s="102"/>
      <c r="F53" s="93">
        <f t="shared" si="0"/>
        <v>0</v>
      </c>
    </row>
    <row r="54" spans="1:6">
      <c r="A54" s="91" t="s">
        <v>264</v>
      </c>
      <c r="B54" s="91" t="s">
        <v>213</v>
      </c>
      <c r="C54" s="91">
        <v>20</v>
      </c>
      <c r="D54" s="91" t="s">
        <v>196</v>
      </c>
      <c r="E54" s="102"/>
      <c r="F54" s="93">
        <f t="shared" si="0"/>
        <v>0</v>
      </c>
    </row>
    <row r="55" spans="1:6">
      <c r="A55" s="91" t="s">
        <v>265</v>
      </c>
      <c r="B55" s="91" t="s">
        <v>213</v>
      </c>
      <c r="C55" s="91">
        <v>50</v>
      </c>
      <c r="D55" s="91" t="s">
        <v>196</v>
      </c>
      <c r="E55" s="102"/>
      <c r="F55" s="93">
        <f t="shared" si="0"/>
        <v>0</v>
      </c>
    </row>
    <row r="56" spans="1:6">
      <c r="A56" s="91" t="s">
        <v>266</v>
      </c>
      <c r="B56" s="91" t="s">
        <v>213</v>
      </c>
      <c r="C56" s="91">
        <v>100</v>
      </c>
      <c r="D56" s="91" t="s">
        <v>196</v>
      </c>
      <c r="E56" s="102"/>
      <c r="F56" s="93">
        <f t="shared" si="0"/>
        <v>0</v>
      </c>
    </row>
    <row r="57" spans="1:6">
      <c r="A57" s="91" t="s">
        <v>267</v>
      </c>
      <c r="B57" s="91" t="s">
        <v>211</v>
      </c>
      <c r="C57" s="91">
        <v>1</v>
      </c>
      <c r="D57" s="91" t="s">
        <v>196</v>
      </c>
      <c r="E57" s="102"/>
      <c r="F57" s="93">
        <f t="shared" si="0"/>
        <v>0</v>
      </c>
    </row>
    <row r="58" spans="1:6">
      <c r="A58" s="91" t="s">
        <v>268</v>
      </c>
      <c r="B58" s="91" t="s">
        <v>213</v>
      </c>
      <c r="C58" s="91">
        <v>1</v>
      </c>
      <c r="D58" s="91" t="s">
        <v>196</v>
      </c>
      <c r="E58" s="102"/>
      <c r="F58" s="93">
        <f t="shared" si="0"/>
        <v>0</v>
      </c>
    </row>
    <row r="59" spans="1:6">
      <c r="A59" s="91" t="s">
        <v>269</v>
      </c>
      <c r="B59" s="91" t="s">
        <v>213</v>
      </c>
      <c r="C59" s="91">
        <v>1</v>
      </c>
      <c r="D59" s="91" t="s">
        <v>196</v>
      </c>
      <c r="E59" s="102"/>
      <c r="F59" s="93">
        <f t="shared" si="0"/>
        <v>0</v>
      </c>
    </row>
    <row r="60" spans="1:6">
      <c r="A60" s="91" t="s">
        <v>270</v>
      </c>
      <c r="B60" s="91" t="s">
        <v>213</v>
      </c>
      <c r="C60" s="91">
        <v>1</v>
      </c>
      <c r="D60" s="91" t="s">
        <v>196</v>
      </c>
      <c r="E60" s="102"/>
      <c r="F60" s="93">
        <f t="shared" si="0"/>
        <v>0</v>
      </c>
    </row>
    <row r="61" spans="1:6">
      <c r="A61" s="297" t="s">
        <v>26</v>
      </c>
      <c r="B61" s="297"/>
      <c r="C61" s="297"/>
      <c r="D61" s="101"/>
      <c r="E61" s="101"/>
      <c r="F61" s="55">
        <f>SUM(F41:F60)</f>
        <v>0</v>
      </c>
    </row>
    <row r="62" spans="1:6">
      <c r="A62" s="297" t="s">
        <v>27</v>
      </c>
      <c r="B62" s="297"/>
      <c r="C62" s="297"/>
      <c r="D62" s="101"/>
      <c r="E62" s="101"/>
      <c r="F62" s="55">
        <f>F61*12</f>
        <v>0</v>
      </c>
    </row>
    <row r="63" spans="1:6">
      <c r="A63" s="297" t="s">
        <v>28</v>
      </c>
      <c r="B63" s="297"/>
      <c r="C63" s="297"/>
      <c r="D63" s="101"/>
      <c r="E63" s="101"/>
      <c r="F63" s="55">
        <f>F61/1</f>
        <v>0</v>
      </c>
    </row>
    <row r="64" spans="1:6">
      <c r="A64" t="s">
        <v>271</v>
      </c>
    </row>
  </sheetData>
  <mergeCells count="4">
    <mergeCell ref="A62:C62"/>
    <mergeCell ref="A63:C63"/>
    <mergeCell ref="A2:F2"/>
    <mergeCell ref="A61:C61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"/>
  <sheetViews>
    <sheetView workbookViewId="0">
      <selection activeCell="H9" sqref="H9"/>
    </sheetView>
  </sheetViews>
  <sheetFormatPr defaultRowHeight="12.75"/>
  <cols>
    <col min="1" max="1" width="37.140625" bestFit="1" customWidth="1"/>
    <col min="2" max="2" width="13.85546875" customWidth="1"/>
    <col min="3" max="4" width="11" bestFit="1" customWidth="1"/>
    <col min="5" max="5" width="13.7109375" customWidth="1"/>
    <col min="6" max="6" width="11.7109375" customWidth="1"/>
  </cols>
  <sheetData>
    <row r="1" spans="1:8">
      <c r="A1" s="299" t="s">
        <v>181</v>
      </c>
      <c r="B1" s="300"/>
      <c r="C1" s="300"/>
      <c r="D1" s="300"/>
      <c r="E1" s="300"/>
      <c r="F1" s="300"/>
      <c r="G1" s="300"/>
      <c r="H1" s="301"/>
    </row>
    <row r="2" spans="1:8" ht="38.25">
      <c r="A2" s="94" t="s">
        <v>182</v>
      </c>
      <c r="B2" s="94" t="s">
        <v>183</v>
      </c>
      <c r="C2" s="94" t="s">
        <v>184</v>
      </c>
      <c r="D2" s="94" t="s">
        <v>185</v>
      </c>
      <c r="E2" s="94" t="s">
        <v>186</v>
      </c>
      <c r="F2" s="94" t="s">
        <v>187</v>
      </c>
      <c r="G2" s="94" t="s">
        <v>188</v>
      </c>
      <c r="H2" s="94" t="s">
        <v>189</v>
      </c>
    </row>
    <row r="3" spans="1:8">
      <c r="A3" s="95" t="s">
        <v>193</v>
      </c>
      <c r="B3" s="95">
        <v>1</v>
      </c>
      <c r="C3" s="96">
        <v>519.89</v>
      </c>
      <c r="D3" s="96">
        <f t="shared" ref="D3:D5" si="0">B3*C3</f>
        <v>519.89</v>
      </c>
      <c r="E3" s="96">
        <f>0.25%*D3</f>
        <v>1.299725</v>
      </c>
      <c r="F3" s="97">
        <v>60</v>
      </c>
      <c r="G3" s="98">
        <f t="shared" ref="G3:G5" si="1">D3/F3</f>
        <v>8.6648333333333323</v>
      </c>
      <c r="H3" s="98">
        <f t="shared" ref="H3:H5" si="2">E3+G3</f>
        <v>9.9645583333333327</v>
      </c>
    </row>
    <row r="4" spans="1:8">
      <c r="A4" s="95" t="s">
        <v>208</v>
      </c>
      <c r="B4" s="95">
        <v>1</v>
      </c>
      <c r="C4" s="96">
        <v>1610.23</v>
      </c>
      <c r="D4" s="96">
        <f t="shared" ref="D4" si="3">B4*C4</f>
        <v>1610.23</v>
      </c>
      <c r="E4" s="96">
        <f>0.25%*D4</f>
        <v>4.0255749999999999</v>
      </c>
      <c r="F4" s="97">
        <v>60</v>
      </c>
      <c r="G4" s="98">
        <f t="shared" ref="G4" si="4">D4/F4</f>
        <v>26.837166666666668</v>
      </c>
      <c r="H4" s="98">
        <f t="shared" ref="H4" si="5">E4+G4</f>
        <v>30.862741666666668</v>
      </c>
    </row>
    <row r="5" spans="1:8">
      <c r="A5" s="95" t="s">
        <v>194</v>
      </c>
      <c r="B5" s="95">
        <v>1</v>
      </c>
      <c r="C5" s="96">
        <v>520.26</v>
      </c>
      <c r="D5" s="96">
        <f t="shared" si="0"/>
        <v>520.26</v>
      </c>
      <c r="E5" s="96">
        <f t="shared" ref="E5" si="6">0.25%*D5</f>
        <v>1.3006500000000001</v>
      </c>
      <c r="F5" s="97">
        <v>60</v>
      </c>
      <c r="G5" s="98">
        <f t="shared" si="1"/>
        <v>8.6709999999999994</v>
      </c>
      <c r="H5" s="98">
        <f t="shared" si="2"/>
        <v>9.9716500000000003</v>
      </c>
    </row>
    <row r="6" spans="1:8">
      <c r="A6" s="95" t="s">
        <v>209</v>
      </c>
      <c r="B6" s="95">
        <v>1</v>
      </c>
      <c r="C6" s="96">
        <v>50.16</v>
      </c>
      <c r="D6" s="96">
        <f t="shared" ref="D6" si="7">B6*C6</f>
        <v>50.16</v>
      </c>
      <c r="E6" s="96">
        <f t="shared" ref="E6" si="8">0.25%*D6</f>
        <v>0.12539999999999998</v>
      </c>
      <c r="F6" s="97">
        <v>60</v>
      </c>
      <c r="G6" s="98">
        <f>D6/F6</f>
        <v>0.83599999999999997</v>
      </c>
      <c r="H6" s="98">
        <f>E6+G6</f>
        <v>0.96139999999999992</v>
      </c>
    </row>
    <row r="7" spans="1:8">
      <c r="A7" s="302" t="s">
        <v>190</v>
      </c>
      <c r="B7" s="302"/>
      <c r="C7" s="302"/>
      <c r="D7" s="96"/>
      <c r="E7" s="95"/>
      <c r="F7" s="97"/>
      <c r="G7" s="99"/>
      <c r="H7" s="100">
        <f>SUM(H3:H6)</f>
        <v>51.760350000000003</v>
      </c>
    </row>
    <row r="8" spans="1:8">
      <c r="A8" s="302" t="s">
        <v>27</v>
      </c>
      <c r="B8" s="302"/>
      <c r="C8" s="302"/>
      <c r="D8" s="96"/>
      <c r="E8" s="95"/>
      <c r="F8" s="97"/>
      <c r="G8" s="99"/>
      <c r="H8" s="100">
        <f>H7*12</f>
        <v>621.12419999999997</v>
      </c>
    </row>
    <row r="9" spans="1:8">
      <c r="A9" s="303" t="s">
        <v>191</v>
      </c>
      <c r="B9" s="303"/>
      <c r="C9" s="303"/>
      <c r="D9" s="96"/>
      <c r="E9" s="95"/>
      <c r="F9" s="97"/>
      <c r="G9" s="99"/>
      <c r="H9" s="100">
        <f>H7/1</f>
        <v>51.760350000000003</v>
      </c>
    </row>
  </sheetData>
  <mergeCells count="4">
    <mergeCell ref="A1:H1"/>
    <mergeCell ref="A7:C7"/>
    <mergeCell ref="A8:C8"/>
    <mergeCell ref="A9:C9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1</vt:i4>
      </vt:variant>
    </vt:vector>
  </HeadingPairs>
  <TitlesOfParts>
    <vt:vector size="5" baseType="lpstr">
      <vt:lpstr>Servente</vt:lpstr>
      <vt:lpstr>Uniforme</vt:lpstr>
      <vt:lpstr>Materiais</vt:lpstr>
      <vt:lpstr>Equipamento</vt:lpstr>
      <vt:lpstr>Servente!Area_de_impressao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"11891"</cp:lastModifiedBy>
  <cp:lastPrinted>2018-03-07T19:51:51Z</cp:lastPrinted>
  <dcterms:created xsi:type="dcterms:W3CDTF">2016-09-02T16:32:58Z</dcterms:created>
  <dcterms:modified xsi:type="dcterms:W3CDTF">2022-04-28T19:07:32Z</dcterms:modified>
</cp:coreProperties>
</file>